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ДЛЯ РЭК\Инвестиции\2025\ИСУ\"/>
    </mc:Choice>
  </mc:AlternateContent>
  <xr:revisionPtr revIDLastSave="0" documentId="13_ncr:1_{AA7A98E7-F658-4588-9D41-304D59993EBF}" xr6:coauthVersionLast="36" xr6:coauthVersionMax="36" xr10:uidLastSave="{00000000-0000-0000-0000-000000000000}"/>
  <bookViews>
    <workbookView xWindow="0" yWindow="0" windowWidth="28800" windowHeight="12360" tabRatio="662" xr2:uid="{00000000-000D-0000-FFFF-FFFF00000000}"/>
  </bookViews>
  <sheets>
    <sheet name="2025" sheetId="28" r:id="rId1"/>
    <sheet name="2026" sheetId="33" r:id="rId2"/>
    <sheet name="2027" sheetId="34" r:id="rId3"/>
    <sheet name="2028" sheetId="35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0">'2025'!$18:$18</definedName>
    <definedName name="_xlnm.Print_Titles" localSheetId="1">'2026'!$18:$18</definedName>
    <definedName name="_xlnm.Print_Titles" localSheetId="2">'2027'!$18:$18</definedName>
    <definedName name="_xlnm.Print_Titles" localSheetId="3">'2028'!$18:$18</definedName>
    <definedName name="_xlnm.Print_Area" localSheetId="0">'2025'!$A$1:$U$29</definedName>
    <definedName name="_xlnm.Print_Area" localSheetId="1">'2026'!$A$1:$U$29</definedName>
    <definedName name="_xlnm.Print_Area" localSheetId="2">'2027'!$A$1:$V$29</definedName>
    <definedName name="_xlnm.Print_Area" localSheetId="3">'2028'!$A$1:$W$29</definedName>
  </definedNames>
  <calcPr calcId="191029"/>
</workbook>
</file>

<file path=xl/calcChain.xml><?xml version="1.0" encoding="utf-8"?>
<calcChain xmlns="http://schemas.openxmlformats.org/spreadsheetml/2006/main">
  <c r="S24" i="35" l="1"/>
  <c r="S23" i="35"/>
  <c r="P20" i="35"/>
  <c r="P21" i="35"/>
  <c r="P22" i="35"/>
  <c r="P23" i="35"/>
  <c r="P24" i="35"/>
  <c r="P19" i="35"/>
  <c r="S22" i="35"/>
  <c r="R22" i="34"/>
  <c r="R24" i="34"/>
  <c r="R23" i="34"/>
  <c r="O20" i="34"/>
  <c r="O21" i="34"/>
  <c r="O22" i="34"/>
  <c r="O23" i="34"/>
  <c r="O24" i="34"/>
  <c r="O19" i="34"/>
  <c r="Q24" i="33"/>
  <c r="Q23" i="33"/>
  <c r="N20" i="33"/>
  <c r="N21" i="33"/>
  <c r="N22" i="33"/>
  <c r="N23" i="33"/>
  <c r="N24" i="33"/>
  <c r="N19" i="33"/>
  <c r="Q22" i="33"/>
  <c r="B19" i="34"/>
  <c r="B19" i="35"/>
  <c r="B19" i="33"/>
  <c r="S22" i="28"/>
  <c r="Q24" i="28"/>
  <c r="Q23" i="28"/>
  <c r="N20" i="28"/>
  <c r="N21" i="28"/>
  <c r="N22" i="28"/>
  <c r="N23" i="28"/>
  <c r="N24" i="28"/>
  <c r="N19" i="28"/>
  <c r="B19" i="28"/>
  <c r="U24" i="35" l="1"/>
  <c r="U23" i="35"/>
  <c r="W24" i="35"/>
  <c r="H24" i="35"/>
  <c r="W23" i="35"/>
  <c r="H23" i="35"/>
  <c r="W22" i="35"/>
  <c r="H22" i="35"/>
  <c r="W21" i="35"/>
  <c r="H21" i="35"/>
  <c r="C21" i="35"/>
  <c r="C23" i="35" s="1"/>
  <c r="A21" i="35"/>
  <c r="A23" i="35" s="1"/>
  <c r="W20" i="35"/>
  <c r="H20" i="35"/>
  <c r="C20" i="35"/>
  <c r="C22" i="35" s="1"/>
  <c r="C24" i="35" s="1"/>
  <c r="C25" i="35" s="1"/>
  <c r="A20" i="35"/>
  <c r="A22" i="35" s="1"/>
  <c r="A24" i="35" s="1"/>
  <c r="A25" i="35" s="1"/>
  <c r="W19" i="35"/>
  <c r="N19" i="35"/>
  <c r="N21" i="35" s="1"/>
  <c r="M19" i="35"/>
  <c r="M22" i="35" s="1"/>
  <c r="L19" i="35"/>
  <c r="L21" i="35" s="1"/>
  <c r="K19" i="35"/>
  <c r="K22" i="35" s="1"/>
  <c r="J19" i="35"/>
  <c r="J21" i="35" s="1"/>
  <c r="B20" i="35"/>
  <c r="B22" i="35" s="1"/>
  <c r="B24" i="35" s="1"/>
  <c r="B25" i="35" s="1"/>
  <c r="N19" i="34"/>
  <c r="N22" i="34" s="1"/>
  <c r="T24" i="34"/>
  <c r="T23" i="34"/>
  <c r="V24" i="34"/>
  <c r="H24" i="34"/>
  <c r="V23" i="34"/>
  <c r="H23" i="34"/>
  <c r="V22" i="34"/>
  <c r="P22" i="34"/>
  <c r="H22" i="34"/>
  <c r="V21" i="34"/>
  <c r="P21" i="34"/>
  <c r="H21" i="34"/>
  <c r="C21" i="34"/>
  <c r="C23" i="34" s="1"/>
  <c r="A21" i="34"/>
  <c r="A23" i="34" s="1"/>
  <c r="V20" i="34"/>
  <c r="P20" i="34"/>
  <c r="H20" i="34"/>
  <c r="C20" i="34"/>
  <c r="C22" i="34" s="1"/>
  <c r="C24" i="34" s="1"/>
  <c r="C25" i="34" s="1"/>
  <c r="A20" i="34"/>
  <c r="A22" i="34" s="1"/>
  <c r="A24" i="34" s="1"/>
  <c r="A25" i="34" s="1"/>
  <c r="V19" i="34"/>
  <c r="M19" i="34"/>
  <c r="M20" i="34" s="1"/>
  <c r="L19" i="34"/>
  <c r="L20" i="34" s="1"/>
  <c r="K19" i="34"/>
  <c r="K20" i="34" s="1"/>
  <c r="J19" i="34"/>
  <c r="J22" i="34" s="1"/>
  <c r="B20" i="34"/>
  <c r="B22" i="34" s="1"/>
  <c r="B24" i="34" s="1"/>
  <c r="B25" i="34" s="1"/>
  <c r="S24" i="33"/>
  <c r="S23" i="33"/>
  <c r="M19" i="33"/>
  <c r="M22" i="33" s="1"/>
  <c r="U24" i="33"/>
  <c r="H24" i="33"/>
  <c r="U23" i="33"/>
  <c r="H23" i="33"/>
  <c r="U22" i="33"/>
  <c r="O22" i="33"/>
  <c r="H22" i="33"/>
  <c r="U21" i="33"/>
  <c r="O21" i="33"/>
  <c r="H21" i="33"/>
  <c r="C21" i="33"/>
  <c r="C23" i="33" s="1"/>
  <c r="A21" i="33"/>
  <c r="A23" i="33" s="1"/>
  <c r="U20" i="33"/>
  <c r="O20" i="33"/>
  <c r="H20" i="33"/>
  <c r="C20" i="33"/>
  <c r="C22" i="33" s="1"/>
  <c r="C24" i="33" s="1"/>
  <c r="C25" i="33" s="1"/>
  <c r="A20" i="33"/>
  <c r="A22" i="33" s="1"/>
  <c r="A24" i="33" s="1"/>
  <c r="A25" i="33" s="1"/>
  <c r="U19" i="33"/>
  <c r="L19" i="33"/>
  <c r="L21" i="33" s="1"/>
  <c r="K19" i="33"/>
  <c r="K21" i="33" s="1"/>
  <c r="J19" i="33"/>
  <c r="J20" i="33" s="1"/>
  <c r="B20" i="33"/>
  <c r="B22" i="33" s="1"/>
  <c r="B24" i="33" s="1"/>
  <c r="B25" i="33" s="1"/>
  <c r="U24" i="34" l="1"/>
  <c r="I19" i="33"/>
  <c r="S19" i="33" s="1"/>
  <c r="K20" i="33"/>
  <c r="N20" i="34"/>
  <c r="U23" i="34"/>
  <c r="O25" i="34"/>
  <c r="L20" i="33"/>
  <c r="N21" i="34"/>
  <c r="O19" i="35"/>
  <c r="M20" i="35"/>
  <c r="N22" i="35"/>
  <c r="V23" i="35"/>
  <c r="N20" i="35"/>
  <c r="M21" i="35"/>
  <c r="P25" i="35"/>
  <c r="L20" i="35"/>
  <c r="V24" i="35"/>
  <c r="B21" i="35"/>
  <c r="B23" i="35" s="1"/>
  <c r="J20" i="35"/>
  <c r="K21" i="35"/>
  <c r="L22" i="35"/>
  <c r="I19" i="35"/>
  <c r="K20" i="35"/>
  <c r="J22" i="35"/>
  <c r="J21" i="34"/>
  <c r="L22" i="34"/>
  <c r="K21" i="34"/>
  <c r="M22" i="34"/>
  <c r="K22" i="34"/>
  <c r="J20" i="34"/>
  <c r="L21" i="34"/>
  <c r="M21" i="34"/>
  <c r="I19" i="34"/>
  <c r="T19" i="34" s="1"/>
  <c r="B21" i="34"/>
  <c r="B23" i="34" s="1"/>
  <c r="T23" i="33"/>
  <c r="M21" i="33"/>
  <c r="M20" i="33"/>
  <c r="T19" i="33"/>
  <c r="T24" i="33"/>
  <c r="B21" i="33"/>
  <c r="B23" i="33" s="1"/>
  <c r="I22" i="33"/>
  <c r="N25" i="33"/>
  <c r="I21" i="33"/>
  <c r="K22" i="33"/>
  <c r="J21" i="33"/>
  <c r="L22" i="33"/>
  <c r="I20" i="33"/>
  <c r="J22" i="33"/>
  <c r="S20" i="33" l="1"/>
  <c r="T20" i="33" s="1"/>
  <c r="S21" i="33"/>
  <c r="T21" i="33" s="1"/>
  <c r="S22" i="33"/>
  <c r="T22" i="33" s="1"/>
  <c r="O20" i="35"/>
  <c r="O21" i="35"/>
  <c r="O22" i="35"/>
  <c r="I20" i="35"/>
  <c r="U20" i="35" s="1"/>
  <c r="V20" i="35" s="1"/>
  <c r="I21" i="35"/>
  <c r="U21" i="35" s="1"/>
  <c r="V21" i="35" s="1"/>
  <c r="I22" i="35"/>
  <c r="U22" i="35" s="1"/>
  <c r="V22" i="35" s="1"/>
  <c r="U19" i="35"/>
  <c r="V19" i="35" s="1"/>
  <c r="I22" i="34"/>
  <c r="I21" i="34"/>
  <c r="U19" i="34"/>
  <c r="I20" i="34"/>
  <c r="V25" i="35" l="1"/>
  <c r="T25" i="33"/>
  <c r="T20" i="34"/>
  <c r="U20" i="34" s="1"/>
  <c r="T21" i="34"/>
  <c r="U21" i="34" s="1"/>
  <c r="T22" i="34"/>
  <c r="U22" i="34" s="1"/>
  <c r="U25" i="34" l="1"/>
  <c r="U23" i="28"/>
  <c r="S24" i="28"/>
  <c r="S23" i="28"/>
  <c r="Q22" i="28"/>
  <c r="O21" i="28"/>
  <c r="O22" i="28"/>
  <c r="O20" i="28"/>
  <c r="H23" i="28"/>
  <c r="M20" i="28"/>
  <c r="M21" i="28"/>
  <c r="M22" i="28"/>
  <c r="N25" i="28" l="1"/>
  <c r="T23" i="28"/>
  <c r="T24" i="28"/>
  <c r="K19" i="28" l="1"/>
  <c r="K20" i="28" l="1"/>
  <c r="K22" i="28"/>
  <c r="K21" i="28"/>
  <c r="L19" i="28" l="1"/>
  <c r="J19" i="28"/>
  <c r="I19" i="28" l="1"/>
  <c r="J20" i="28"/>
  <c r="J22" i="28"/>
  <c r="J21" i="28"/>
  <c r="L20" i="28"/>
  <c r="L22" i="28"/>
  <c r="L21" i="28"/>
  <c r="S19" i="28" l="1"/>
  <c r="T19" i="28" s="1"/>
  <c r="I20" i="28"/>
  <c r="S20" i="28" s="1"/>
  <c r="T20" i="28" s="1"/>
  <c r="I22" i="28"/>
  <c r="T22" i="28" s="1"/>
  <c r="I21" i="28"/>
  <c r="S21" i="28" s="1"/>
  <c r="T21" i="28" s="1"/>
  <c r="T25" i="28" l="1"/>
  <c r="U21" i="28" l="1"/>
  <c r="H21" i="28"/>
  <c r="C21" i="28"/>
  <c r="C23" i="28" s="1"/>
  <c r="B21" i="28"/>
  <c r="B23" i="28" s="1"/>
  <c r="A21" i="28"/>
  <c r="A23" i="28" s="1"/>
  <c r="H22" i="28" l="1"/>
  <c r="H24" i="28"/>
  <c r="H20" i="28"/>
  <c r="U20" i="28" l="1"/>
  <c r="U22" i="28"/>
  <c r="U24" i="28"/>
  <c r="A20" i="28" l="1"/>
  <c r="U19" i="28"/>
  <c r="A22" i="28" l="1"/>
  <c r="A24" i="28" s="1"/>
  <c r="C20" i="28"/>
  <c r="A25" i="28" l="1"/>
  <c r="C22" i="28"/>
  <c r="C24" i="28" l="1"/>
  <c r="C25" i="28" l="1"/>
  <c r="B20" i="28" l="1"/>
  <c r="B22" i="28" l="1"/>
  <c r="B24" i="28" l="1"/>
  <c r="B25" i="2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Воронин Андрей Николаевич</author>
  </authors>
  <commentList>
    <comment ref="K19" authorId="0" shapeId="0" xr:uid="{76A4B75C-275E-4DB7-BE62-A761F0BC5F6C}">
      <text>
        <r>
          <rPr>
            <b/>
            <sz val="9"/>
            <color indexed="81"/>
            <rFont val="Tahoma"/>
            <family val="2"/>
            <charset val="204"/>
          </rPr>
          <t>Воронин Андрей Николаевич:</t>
        </r>
        <r>
          <rPr>
            <sz val="9"/>
            <color indexed="81"/>
            <rFont val="Tahoma"/>
            <family val="2"/>
            <charset val="204"/>
          </rPr>
          <t xml:space="preserve">
замещение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Воронин Андрей Николаевич</author>
  </authors>
  <commentList>
    <comment ref="K19" authorId="0" shapeId="0" xr:uid="{526E0B38-886E-4088-911B-64E4CAAC3329}">
      <text>
        <r>
          <rPr>
            <b/>
            <sz val="9"/>
            <color indexed="81"/>
            <rFont val="Tahoma"/>
            <family val="2"/>
            <charset val="204"/>
          </rPr>
          <t>Воронин Андрей Николаевич:</t>
        </r>
        <r>
          <rPr>
            <sz val="9"/>
            <color indexed="81"/>
            <rFont val="Tahoma"/>
            <family val="2"/>
            <charset val="204"/>
          </rPr>
          <t xml:space="preserve">
замещение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Воронин Андрей Николаевич</author>
  </authors>
  <commentList>
    <comment ref="K19" authorId="0" shapeId="0" xr:uid="{AB8AFE7E-BF0B-4359-983F-37CD0B5360AF}">
      <text>
        <r>
          <rPr>
            <b/>
            <sz val="9"/>
            <color indexed="81"/>
            <rFont val="Tahoma"/>
            <family val="2"/>
            <charset val="204"/>
          </rPr>
          <t>Воронин Андрей Николаевич:</t>
        </r>
        <r>
          <rPr>
            <sz val="9"/>
            <color indexed="81"/>
            <rFont val="Tahoma"/>
            <family val="2"/>
            <charset val="204"/>
          </rPr>
          <t xml:space="preserve">
замещение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Воронин Андрей Николаевич</author>
  </authors>
  <commentList>
    <comment ref="K19" authorId="0" shapeId="0" xr:uid="{4D3D52A5-397A-4232-9F3E-83CC683DCB38}">
      <text>
        <r>
          <rPr>
            <b/>
            <sz val="9"/>
            <color indexed="81"/>
            <rFont val="Tahoma"/>
            <family val="2"/>
            <charset val="204"/>
          </rPr>
          <t>Воронин Андрей Николаевич:</t>
        </r>
        <r>
          <rPr>
            <sz val="9"/>
            <color indexed="81"/>
            <rFont val="Tahoma"/>
            <family val="2"/>
            <charset val="204"/>
          </rPr>
          <t xml:space="preserve">
замещение</t>
        </r>
      </text>
    </comment>
  </commentList>
</comments>
</file>

<file path=xl/sharedStrings.xml><?xml version="1.0" encoding="utf-8"?>
<sst xmlns="http://schemas.openxmlformats.org/spreadsheetml/2006/main" count="359" uniqueCount="50">
  <si>
    <t>Количество</t>
  </si>
  <si>
    <t>Номер расценки</t>
  </si>
  <si>
    <t>Объем финансовых потребностей на реализацию инвестиционного проекта</t>
  </si>
  <si>
    <t>нд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</si>
  <si>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</si>
  <si>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</si>
  <si>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</si>
  <si>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>Измеритель (единица измерения)</t>
  </si>
  <si>
    <t>Краткое обоснование  корректировки утвержденного плана</t>
  </si>
  <si>
    <t>Наименование одного объекта, где реализуется  технологическое решение (мероприятие)</t>
  </si>
  <si>
    <t>Номер группы инвести-ционных проектов</t>
  </si>
  <si>
    <t>Итого объем финансовых потребностей по инвестиционному проекту, тыс. рублей</t>
  </si>
  <si>
    <t>Планируемый (фактический) срок ввода объекта в эксплуатацию, год</t>
  </si>
  <si>
    <t>Примечание:</t>
  </si>
  <si>
    <t>Текущая стадия реализации (этапа) инвестиционного проекта (строительства объекта)</t>
  </si>
  <si>
    <t xml:space="preserve">Номер этапа строительства
(реализации проекта) </t>
  </si>
  <si>
    <r>
      <t xml:space="preserve">Инвестиционная программа   </t>
    </r>
    <r>
      <rPr>
        <u/>
        <sz val="12"/>
        <rFont val="Times New Roman"/>
        <family val="1"/>
        <charset val="204"/>
      </rPr>
      <t>Акционерное общество "Петербургская сбытовая компания"</t>
    </r>
  </si>
  <si>
    <t>1.2.1.1</t>
  </si>
  <si>
    <t>И</t>
  </si>
  <si>
    <t>многоквартирный дом (МКД)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</si>
  <si>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 xml:space="preserve"> год</t>
    </r>
  </si>
  <si>
    <t>Средства коммерческого учета электрической энергии (мощности) однофазные прямого включения</t>
  </si>
  <si>
    <t>рублей за точку учета</t>
  </si>
  <si>
    <t xml:space="preserve">Размер стандартизированной тарифной ставки,  рублей (без НДС) </t>
  </si>
  <si>
    <t>2025</t>
  </si>
  <si>
    <t>Понижающий коэффициент</t>
  </si>
  <si>
    <t>Объем финансовых потребностей, рассчитанный на основании норматива, тыс. руб.</t>
  </si>
  <si>
    <t>9.1</t>
  </si>
  <si>
    <t>9.2</t>
  </si>
  <si>
    <t>9.3</t>
  </si>
  <si>
    <t>9.4</t>
  </si>
  <si>
    <t>9.5</t>
  </si>
  <si>
    <r>
      <t xml:space="preserve">Норматив предельного объема финансовых потребностей, рублей (без НДС)
</t>
    </r>
    <r>
      <rPr>
        <b/>
        <sz val="12"/>
        <rFont val="Times New Roman"/>
        <family val="1"/>
        <charset val="204"/>
      </rPr>
      <t>ст.20=(ст.9.1/ст.9.2)*(ст.9.3/ст.9.4)*ст.9.5*ст.13*ст.14)</t>
    </r>
  </si>
  <si>
    <t>Средства коммерческого учета электрической энергии (мощности) трехфазные полукосвенного включения</t>
  </si>
  <si>
    <t>Средства коммерческого учета электрической энергии (мощности) трехфазные прямого включения - трехфазные приборы учета для жилых (квартиры) и нежилых помещений</t>
  </si>
  <si>
    <t>Средства коммерческого учета электрической энергии (мощности) трехфазные прямого включения - трехфазные приборы учета для ОДПУ</t>
  </si>
  <si>
    <t>Наименование стандартизированной тарифной ставки/расходы не предусмотренные стандартизированными тарифными ставками</t>
  </si>
  <si>
    <t>Каналообразующее оборудование УСПД - шлюз</t>
  </si>
  <si>
    <t>Каналообразующее оборудование УСПД - роутер</t>
  </si>
  <si>
    <t>рублей за шт.</t>
  </si>
  <si>
    <t>Результаты расчета объемов финансовых потребностей, необходимых в соответствии с нормативами предельного объема финансовых потребностей на реализацию мероприятий по организации коммерческого учета</t>
  </si>
  <si>
    <t>2026</t>
  </si>
  <si>
    <t>2027</t>
  </si>
  <si>
    <t>9.6</t>
  </si>
  <si>
    <r>
      <t xml:space="preserve">Норматив предельного объема финансовых потребностей, рублей (без НДС)
</t>
    </r>
    <r>
      <rPr>
        <b/>
        <sz val="12"/>
        <rFont val="Times New Roman"/>
        <family val="1"/>
        <charset val="204"/>
      </rPr>
      <t>ст.20=(ст.9.1/ст.9.2)*(ст.9.3/ст.9.4)*ст.9.5*ст.9.6*ст.13*ст.14)</t>
    </r>
  </si>
  <si>
    <t>9.7</t>
  </si>
  <si>
    <t>2028</t>
  </si>
  <si>
    <r>
      <t xml:space="preserve">Норматив предельного объема финансовых потребностей, рублей (без НДС)
</t>
    </r>
    <r>
      <rPr>
        <b/>
        <sz val="12"/>
        <rFont val="Times New Roman"/>
        <family val="1"/>
        <charset val="204"/>
      </rPr>
      <t>ст.20=(ст.9.1/ст.9.2)*(ст.9.3/ст.9.4)*ст.9.5*ст.9.6*ст.9.7*ст.13*ст.14)</t>
    </r>
  </si>
  <si>
    <t>K_15.01.0199</t>
  </si>
  <si>
    <t>Расчет выполнен в соответствии с приказом Комитета по тарифам и ценовой политике Ленинградской области от 11.11.2024 № 142-п и Прогнозом социально-экономического развития Российской Федерации на 2025 год и на плановый период 2026 и 2027 годов, подготовленного Министерством экономического развития РФ от 28.09.2024 и одобренного Правительством Российской Федерации (Распоряжение от 28 сентября 2024 года №2693-р)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</si>
</sst>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_ ;[Red]\-#,##0\ "/>
    <numFmt numFmtId="168" formatCode="#,##0.00_ ;[Red]\-#,##0.00\ "/>
  </numFmts>
  <fonts count="45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2"/>
      <name val="Times New Roman"/>
      <family val="1"/>
      <charset val="204"/>
    </font>
    <font>
      <b/>
      <sz val="11"/>
      <color theme="1"/>
      <name val="Liberation Serif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  <xf numFmtId="0" fontId="36" fillId="0" borderId="0">
      <protection locked="0"/>
    </xf>
  </cellStyleXfs>
  <cellXfs count="73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6" fillId="0" borderId="18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49" fontId="39" fillId="0" borderId="0" xfId="2" applyNumberFormat="1" applyFont="1" applyFill="1" applyAlignment="1">
      <alignment horizontal="left"/>
    </xf>
    <xf numFmtId="0" fontId="40" fillId="0" borderId="0" xfId="2" applyFont="1" applyFill="1" applyAlignment="1">
      <alignment horizontal="center" vertical="center" wrapText="1"/>
    </xf>
    <xf numFmtId="49" fontId="40" fillId="0" borderId="11" xfId="2" applyNumberFormat="1" applyFont="1" applyFill="1" applyBorder="1" applyAlignment="1">
      <alignment horizontal="center" vertical="center" wrapText="1"/>
    </xf>
    <xf numFmtId="49" fontId="40" fillId="0" borderId="11" xfId="2" applyNumberFormat="1" applyFont="1" applyFill="1" applyBorder="1" applyAlignment="1">
      <alignment horizontal="left" vertical="center" wrapText="1"/>
    </xf>
    <xf numFmtId="49" fontId="40" fillId="0" borderId="13" xfId="2" applyNumberFormat="1" applyFont="1" applyFill="1" applyBorder="1" applyAlignment="1">
      <alignment horizontal="center" vertical="center" wrapText="1"/>
    </xf>
    <xf numFmtId="49" fontId="40" fillId="0" borderId="18" xfId="2" applyNumberFormat="1" applyFont="1" applyFill="1" applyBorder="1" applyAlignment="1">
      <alignment horizontal="center" vertical="center" wrapText="1"/>
    </xf>
    <xf numFmtId="0" fontId="40" fillId="0" borderId="18" xfId="2" applyFont="1" applyFill="1" applyBorder="1" applyAlignment="1">
      <alignment horizontal="center" vertical="center" wrapText="1"/>
    </xf>
    <xf numFmtId="0" fontId="40" fillId="0" borderId="1" xfId="2" applyFont="1" applyFill="1" applyBorder="1" applyAlignment="1">
      <alignment horizontal="justify" vertical="center" wrapText="1"/>
    </xf>
    <xf numFmtId="0" fontId="40" fillId="0" borderId="1" xfId="2" applyFont="1" applyFill="1" applyBorder="1" applyAlignment="1">
      <alignment horizontal="center" vertical="center" wrapText="1"/>
    </xf>
    <xf numFmtId="167" fontId="40" fillId="0" borderId="18" xfId="2" applyNumberFormat="1" applyFont="1" applyFill="1" applyBorder="1" applyAlignment="1">
      <alignment horizontal="center" vertical="center" wrapText="1"/>
    </xf>
    <xf numFmtId="49" fontId="40" fillId="0" borderId="1" xfId="2" applyNumberFormat="1" applyFont="1" applyFill="1" applyBorder="1" applyAlignment="1">
      <alignment horizontal="center" vertical="center" wrapText="1"/>
    </xf>
    <xf numFmtId="0" fontId="40" fillId="0" borderId="23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3" xfId="2" applyFont="1" applyFill="1" applyBorder="1" applyAlignment="1">
      <alignment horizontal="center" vertical="center" wrapText="1"/>
    </xf>
    <xf numFmtId="168" fontId="40" fillId="0" borderId="18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167" fontId="40" fillId="0" borderId="23" xfId="2" applyNumberFormat="1" applyFont="1" applyFill="1" applyBorder="1" applyAlignment="1">
      <alignment horizontal="center" vertical="center" wrapText="1"/>
    </xf>
    <xf numFmtId="4" fontId="40" fillId="0" borderId="23" xfId="2" applyNumberFormat="1" applyFont="1" applyFill="1" applyBorder="1" applyAlignment="1">
      <alignment horizontal="center" vertical="center" wrapText="1"/>
    </xf>
    <xf numFmtId="4" fontId="40" fillId="24" borderId="23" xfId="2" applyNumberFormat="1" applyFont="1" applyFill="1" applyBorder="1" applyAlignment="1">
      <alignment horizontal="center" vertical="center" wrapText="1"/>
    </xf>
    <xf numFmtId="168" fontId="40" fillId="0" borderId="23" xfId="2" applyNumberFormat="1" applyFont="1" applyFill="1" applyBorder="1" applyAlignment="1">
      <alignment horizontal="center" vertical="center" wrapText="1"/>
    </xf>
    <xf numFmtId="2" fontId="40" fillId="0" borderId="23" xfId="2" applyNumberFormat="1" applyFont="1" applyFill="1" applyBorder="1" applyAlignment="1">
      <alignment horizontal="center" vertical="center" wrapText="1"/>
    </xf>
    <xf numFmtId="3" fontId="6" fillId="0" borderId="23" xfId="2" applyNumberFormat="1" applyFont="1" applyFill="1" applyBorder="1" applyAlignment="1">
      <alignment horizontal="center" vertical="center" wrapText="1"/>
    </xf>
    <xf numFmtId="167" fontId="43" fillId="24" borderId="11" xfId="0" applyNumberFormat="1" applyFont="1" applyFill="1" applyBorder="1" applyAlignment="1">
      <alignment horizontal="center" vertical="center" wrapText="1"/>
    </xf>
    <xf numFmtId="167" fontId="43" fillId="0" borderId="1" xfId="0" applyNumberFormat="1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left" vertical="center"/>
    </xf>
    <xf numFmtId="49" fontId="6" fillId="0" borderId="23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" xfId="260" xr:uid="{00000000-0005-0000-0000-000032000000}"/>
    <cellStyle name="Обычный 12 2" xfId="49" xr:uid="{00000000-0005-0000-0000-000033000000}"/>
    <cellStyle name="Обычный 14" xfId="2" xr:uid="{00000000-0005-0000-0000-000034000000}"/>
    <cellStyle name="Обычный 2" xfId="38" xr:uid="{00000000-0005-0000-0000-000035000000}"/>
    <cellStyle name="Обычный 2 2" xfId="261" xr:uid="{283B1023-73BD-4B4E-883E-92A6DA8FE5B6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Хороший 2" xfId="45" xr:uid="{00000000-0005-0000-0000-000004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57150</xdr:colOff>
      <xdr:row>18</xdr:row>
      <xdr:rowOff>328611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C8A68D8-6537-4467-81E1-8DB21DD9DBD7}"/>
                </a:ext>
              </a:extLst>
            </xdr:cNvPr>
            <xdr:cNvSpPr txBox="1"/>
          </xdr:nvSpPr>
          <xdr:spPr>
            <a:xfrm>
              <a:off x="27041475" y="4995861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С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8.1.1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0,4кВ и ниже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C8A68D8-6537-4467-81E1-8DB21DD9DBD7}"/>
                </a:ext>
              </a:extLst>
            </xdr:cNvPr>
            <xdr:cNvSpPr txBox="1"/>
          </xdr:nvSpPr>
          <xdr:spPr>
            <a:xfrm>
              <a:off x="27041475" y="4995861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b="0" i="0">
                  <a:latin typeface="Cambria Math" panose="02040503050406030204" pitchFamily="18" charset="0"/>
                </a:rPr>
                <a:t>С_8.1.1^(0,4кВ и ниже)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15</xdr:col>
      <xdr:colOff>104775</xdr:colOff>
      <xdr:row>19</xdr:row>
      <xdr:rowOff>295275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87935F2A-91B4-41CE-AE9D-21DA7100564C}"/>
                </a:ext>
              </a:extLst>
            </xdr:cNvPr>
            <xdr:cNvSpPr txBox="1"/>
          </xdr:nvSpPr>
          <xdr:spPr>
            <a:xfrm>
              <a:off x="27089100" y="59340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С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8.2.1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0,4кВ и ниже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87935F2A-91B4-41CE-AE9D-21DA7100564C}"/>
                </a:ext>
              </a:extLst>
            </xdr:cNvPr>
            <xdr:cNvSpPr txBox="1"/>
          </xdr:nvSpPr>
          <xdr:spPr>
            <a:xfrm>
              <a:off x="27089100" y="59340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b="0" i="0">
                  <a:latin typeface="Cambria Math" panose="02040503050406030204" pitchFamily="18" charset="0"/>
                </a:rPr>
                <a:t>С_8.2.1^(0,4кВ и ниже)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9</xdr:col>
      <xdr:colOff>142875</xdr:colOff>
      <xdr:row>16</xdr:row>
      <xdr:rowOff>85725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6B794846-3A26-4018-925F-3003DB5B7BB9}"/>
                </a:ext>
              </a:extLst>
            </xdr:cNvPr>
            <xdr:cNvSpPr txBox="1"/>
          </xdr:nvSpPr>
          <xdr:spPr>
            <a:xfrm>
              <a:off x="25250775" y="355282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−1)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6B794846-3A26-4018-925F-3003DB5B7BB9}"/>
                </a:ext>
              </a:extLst>
            </xdr:cNvPr>
            <xdr:cNvSpPr txBox="1"/>
          </xdr:nvSpPr>
          <xdr:spPr>
            <a:xfrm>
              <a:off x="25250775" y="355282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</a:t>
              </a:r>
              <a:r>
                <a:rPr lang="en-US" sz="1100" b="0" i="0">
                  <a:latin typeface="Cambria Math" panose="02040503050406030204" pitchFamily="18" charset="0"/>
                </a:rPr>
                <a:t>𝑖−1</a:t>
              </a:r>
              <a:r>
                <a:rPr lang="ru-RU" sz="1100" b="0" i="0">
                  <a:latin typeface="Cambria Math" panose="02040503050406030204" pitchFamily="18" charset="0"/>
                </a:rPr>
                <a:t>))^(</a:t>
              </a:r>
              <a:r>
                <a:rPr lang="en-US" sz="1100" b="0" i="0">
                  <a:latin typeface="Cambria Math" panose="02040503050406030204" pitchFamily="18" charset="0"/>
                </a:rPr>
                <a:t>𝑖−1</a:t>
              </a:r>
              <a:r>
                <a:rPr lang="ru-RU" sz="1100" b="0" i="0">
                  <a:latin typeface="Cambria Math" panose="02040503050406030204" pitchFamily="18" charset="0"/>
                </a:rPr>
                <a:t>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8</xdr:col>
      <xdr:colOff>66675</xdr:colOff>
      <xdr:row>16</xdr:row>
      <xdr:rowOff>104775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77865AE4-3D71-438C-8640-1224A2BB15DC}"/>
                </a:ext>
              </a:extLst>
            </xdr:cNvPr>
            <xdr:cNvSpPr txBox="1"/>
          </xdr:nvSpPr>
          <xdr:spPr>
            <a:xfrm>
              <a:off x="24145875" y="35718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ф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77865AE4-3D71-438C-8640-1224A2BB15DC}"/>
                </a:ext>
              </a:extLst>
            </xdr:cNvPr>
            <xdr:cNvSpPr txBox="1"/>
          </xdr:nvSpPr>
          <xdr:spPr>
            <a:xfrm>
              <a:off x="24145875" y="35718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ИЦП〗_ф^(</a:t>
              </a:r>
              <a:r>
                <a:rPr lang="en-US" sz="1100" b="0" i="0">
                  <a:latin typeface="Cambria Math" panose="02040503050406030204" pitchFamily="18" charset="0"/>
                </a:rPr>
                <a:t>𝑖−1</a:t>
              </a:r>
              <a:r>
                <a:rPr lang="ru-RU" sz="1100" b="0" i="0">
                  <a:latin typeface="Cambria Math" panose="02040503050406030204" pitchFamily="18" charset="0"/>
                </a:rPr>
                <a:t>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10</xdr:col>
      <xdr:colOff>142875</xdr:colOff>
      <xdr:row>16</xdr:row>
      <xdr:rowOff>95250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3A84FA4C-0EB9-4558-934A-742D0A85F083}"/>
                </a:ext>
              </a:extLst>
            </xdr:cNvPr>
            <xdr:cNvSpPr txBox="1"/>
          </xdr:nvSpPr>
          <xdr:spPr>
            <a:xfrm>
              <a:off x="26279475" y="35623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3A84FA4C-0EB9-4558-934A-742D0A85F083}"/>
                </a:ext>
              </a:extLst>
            </xdr:cNvPr>
            <xdr:cNvSpPr txBox="1"/>
          </xdr:nvSpPr>
          <xdr:spPr>
            <a:xfrm>
              <a:off x="26279475" y="35623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</a:t>
              </a:r>
              <a:r>
                <a:rPr lang="en-US" sz="1100" b="0" i="0">
                  <a:latin typeface="Cambria Math" panose="02040503050406030204" pitchFamily="18" charset="0"/>
                </a:rPr>
                <a:t>𝑖</a:t>
              </a:r>
              <a:r>
                <a:rPr lang="ru-RU" sz="1100" b="0" i="0">
                  <a:latin typeface="Cambria Math" panose="02040503050406030204" pitchFamily="18" charset="0"/>
                </a:rPr>
                <a:t>))^</a:t>
              </a:r>
              <a:r>
                <a:rPr lang="en-US" sz="1100" b="0" i="0">
                  <a:latin typeface="Cambria Math" panose="02040503050406030204" pitchFamily="18" charset="0"/>
                </a:rPr>
                <a:t>𝑖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11</xdr:col>
      <xdr:colOff>114300</xdr:colOff>
      <xdr:row>16</xdr:row>
      <xdr:rowOff>76200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2ED1E824-E1C6-40D3-ADFB-91F3034385E5}"/>
                </a:ext>
              </a:extLst>
            </xdr:cNvPr>
            <xdr:cNvSpPr txBox="1"/>
          </xdr:nvSpPr>
          <xdr:spPr>
            <a:xfrm>
              <a:off x="27279600" y="35433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−1)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2ED1E824-E1C6-40D3-ADFB-91F3034385E5}"/>
                </a:ext>
              </a:extLst>
            </xdr:cNvPr>
            <xdr:cNvSpPr txBox="1"/>
          </xdr:nvSpPr>
          <xdr:spPr>
            <a:xfrm>
              <a:off x="27279600" y="35433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</a:t>
              </a:r>
              <a:r>
                <a:rPr lang="en-US" sz="1100" b="0" i="0">
                  <a:latin typeface="Cambria Math" panose="02040503050406030204" pitchFamily="18" charset="0"/>
                </a:rPr>
                <a:t>𝑖</a:t>
              </a:r>
              <a:r>
                <a:rPr lang="ru-RU" sz="1100" b="0" i="0">
                  <a:latin typeface="Cambria Math" panose="02040503050406030204" pitchFamily="18" charset="0"/>
                </a:rPr>
                <a:t>−1))^</a:t>
              </a:r>
              <a:r>
                <a:rPr lang="en-US" sz="1100" b="0" i="0">
                  <a:latin typeface="Cambria Math" panose="02040503050406030204" pitchFamily="18" charset="0"/>
                </a:rPr>
                <a:t>𝑖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12</xdr:col>
      <xdr:colOff>123825</xdr:colOff>
      <xdr:row>16</xdr:row>
      <xdr:rowOff>95250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7F771924-068A-4148-B333-A88999D9F4AD}"/>
                </a:ext>
              </a:extLst>
            </xdr:cNvPr>
            <xdr:cNvSpPr txBox="1"/>
          </xdr:nvSpPr>
          <xdr:spPr>
            <a:xfrm>
              <a:off x="28317825" y="35623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7F771924-068A-4148-B333-A88999D9F4AD}"/>
                </a:ext>
              </a:extLst>
            </xdr:cNvPr>
            <xdr:cNvSpPr txBox="1"/>
          </xdr:nvSpPr>
          <xdr:spPr>
            <a:xfrm>
              <a:off x="28317825" y="35623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ИЦП〗_пр^</a:t>
              </a:r>
              <a:r>
                <a:rPr lang="en-US" sz="1100" b="0" i="0">
                  <a:latin typeface="Cambria Math" panose="02040503050406030204" pitchFamily="18" charset="0"/>
                </a:rPr>
                <a:t>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8</xdr:col>
      <xdr:colOff>104775</xdr:colOff>
      <xdr:row>16</xdr:row>
      <xdr:rowOff>600075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C8BEF635-5092-44A2-BF6E-0B8B0F970AEF}"/>
                </a:ext>
              </a:extLst>
            </xdr:cNvPr>
            <xdr:cNvSpPr txBox="1"/>
          </xdr:nvSpPr>
          <xdr:spPr>
            <a:xfrm>
              <a:off x="24183975" y="40671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ф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2024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C8BEF635-5092-44A2-BF6E-0B8B0F970AEF}"/>
                </a:ext>
              </a:extLst>
            </xdr:cNvPr>
            <xdr:cNvSpPr txBox="1"/>
          </xdr:nvSpPr>
          <xdr:spPr>
            <a:xfrm>
              <a:off x="24183975" y="40671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ИЦП〗_ф^2024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9</xdr:col>
      <xdr:colOff>104775</xdr:colOff>
      <xdr:row>16</xdr:row>
      <xdr:rowOff>581025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AD5C3A9D-0533-47CD-B735-357F923ABEB1}"/>
                </a:ext>
              </a:extLst>
            </xdr:cNvPr>
            <xdr:cNvSpPr txBox="1"/>
          </xdr:nvSpPr>
          <xdr:spPr>
            <a:xfrm>
              <a:off x="25212675" y="404812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пр(2024)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2024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AD5C3A9D-0533-47CD-B735-357F923ABEB1}"/>
                </a:ext>
              </a:extLst>
            </xdr:cNvPr>
            <xdr:cNvSpPr txBox="1"/>
          </xdr:nvSpPr>
          <xdr:spPr>
            <a:xfrm>
              <a:off x="25212675" y="404812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ИЦП〗_(пр(2024))^2024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10</xdr:col>
      <xdr:colOff>133350</xdr:colOff>
      <xdr:row>16</xdr:row>
      <xdr:rowOff>571500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6E1C2EB3-E731-4729-AE86-2F25BAA9B283}"/>
                </a:ext>
              </a:extLst>
            </xdr:cNvPr>
            <xdr:cNvSpPr txBox="1"/>
          </xdr:nvSpPr>
          <xdr:spPr>
            <a:xfrm>
              <a:off x="26269950" y="40386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пр(2025)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2025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6E1C2EB3-E731-4729-AE86-2F25BAA9B283}"/>
                </a:ext>
              </a:extLst>
            </xdr:cNvPr>
            <xdr:cNvSpPr txBox="1"/>
          </xdr:nvSpPr>
          <xdr:spPr>
            <a:xfrm>
              <a:off x="26269950" y="40386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ИЦП〗_(пр(2025))^2025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11</xdr:col>
      <xdr:colOff>123825</xdr:colOff>
      <xdr:row>16</xdr:row>
      <xdr:rowOff>561975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685E37F9-F145-4986-AE85-9DB5B9861C57}"/>
                </a:ext>
              </a:extLst>
            </xdr:cNvPr>
            <xdr:cNvSpPr txBox="1"/>
          </xdr:nvSpPr>
          <xdr:spPr>
            <a:xfrm>
              <a:off x="27289125" y="40290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пр(2024)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2025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685E37F9-F145-4986-AE85-9DB5B9861C57}"/>
                </a:ext>
              </a:extLst>
            </xdr:cNvPr>
            <xdr:cNvSpPr txBox="1"/>
          </xdr:nvSpPr>
          <xdr:spPr>
            <a:xfrm>
              <a:off x="27289125" y="40290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ИЦП〗_(пр(2024))^2025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12</xdr:col>
      <xdr:colOff>114300</xdr:colOff>
      <xdr:row>16</xdr:row>
      <xdr:rowOff>600075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4D6348B6-3306-4638-889E-1696A524BFCA}"/>
                </a:ext>
              </a:extLst>
            </xdr:cNvPr>
            <xdr:cNvSpPr txBox="1"/>
          </xdr:nvSpPr>
          <xdr:spPr>
            <a:xfrm>
              <a:off x="28308300" y="40671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6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4D6348B6-3306-4638-889E-1696A524BFCA}"/>
                </a:ext>
              </a:extLst>
            </xdr:cNvPr>
            <xdr:cNvSpPr txBox="1"/>
          </xdr:nvSpPr>
          <xdr:spPr>
            <a:xfrm>
              <a:off x="28308300" y="40671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ИЦП〗_пр^202</a:t>
              </a:r>
              <a:r>
                <a:rPr lang="en-US" sz="1100" b="0" i="0">
                  <a:latin typeface="Cambria Math" panose="02040503050406030204" pitchFamily="18" charset="0"/>
                </a:rPr>
                <a:t>6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15</xdr:col>
      <xdr:colOff>116416</xdr:colOff>
      <xdr:row>21</xdr:row>
      <xdr:rowOff>423333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99CB341A-EB03-4265-A04D-96CD4FDE441A}"/>
                </a:ext>
              </a:extLst>
            </xdr:cNvPr>
            <xdr:cNvSpPr txBox="1"/>
          </xdr:nvSpPr>
          <xdr:spPr>
            <a:xfrm>
              <a:off x="21780499" y="7831666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С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8.2.1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0,4кВ и ниже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99CB341A-EB03-4265-A04D-96CD4FDE441A}"/>
                </a:ext>
              </a:extLst>
            </xdr:cNvPr>
            <xdr:cNvSpPr txBox="1"/>
          </xdr:nvSpPr>
          <xdr:spPr>
            <a:xfrm>
              <a:off x="21780499" y="7831666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b="0" i="0">
                  <a:latin typeface="Cambria Math" panose="02040503050406030204" pitchFamily="18" charset="0"/>
                </a:rPr>
                <a:t>С_8.2.1^(0,4кВ и ниже)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15</xdr:col>
      <xdr:colOff>105833</xdr:colOff>
      <xdr:row>20</xdr:row>
      <xdr:rowOff>338667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FBAAA6CC-9FA5-41EB-AA1D-1899D93F6F43}"/>
                </a:ext>
              </a:extLst>
            </xdr:cNvPr>
            <xdr:cNvSpPr txBox="1"/>
          </xdr:nvSpPr>
          <xdr:spPr>
            <a:xfrm>
              <a:off x="21769916" y="68897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С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8.2.2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0,4кВ и ниже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FBAAA6CC-9FA5-41EB-AA1D-1899D93F6F43}"/>
                </a:ext>
              </a:extLst>
            </xdr:cNvPr>
            <xdr:cNvSpPr txBox="1"/>
          </xdr:nvSpPr>
          <xdr:spPr>
            <a:xfrm>
              <a:off x="21769916" y="68897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b="0" i="0">
                  <a:latin typeface="Cambria Math" panose="02040503050406030204" pitchFamily="18" charset="0"/>
                </a:rPr>
                <a:t>С_8.2.2^(0,4кВ и ниже)</a:t>
              </a:r>
              <a:endParaRPr lang="ru-RU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57150</xdr:colOff>
      <xdr:row>18</xdr:row>
      <xdr:rowOff>328611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6DB8B953-DC45-43EF-ACF9-787FF7C30B16}"/>
                </a:ext>
              </a:extLst>
            </xdr:cNvPr>
            <xdr:cNvSpPr txBox="1"/>
          </xdr:nvSpPr>
          <xdr:spPr>
            <a:xfrm>
              <a:off x="21736050" y="4995861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С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8.1.1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0,4кВ и ниже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6DB8B953-DC45-43EF-ACF9-787FF7C30B16}"/>
                </a:ext>
              </a:extLst>
            </xdr:cNvPr>
            <xdr:cNvSpPr txBox="1"/>
          </xdr:nvSpPr>
          <xdr:spPr>
            <a:xfrm>
              <a:off x="21736050" y="4995861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b="0" i="0">
                  <a:latin typeface="Cambria Math" panose="02040503050406030204" pitchFamily="18" charset="0"/>
                </a:rPr>
                <a:t>С_8.1.1^(0,4кВ и ниже)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15</xdr:col>
      <xdr:colOff>104775</xdr:colOff>
      <xdr:row>19</xdr:row>
      <xdr:rowOff>295275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D7B5D93A-988B-4BC3-A3DE-E8DA5ADCB6E5}"/>
                </a:ext>
              </a:extLst>
            </xdr:cNvPr>
            <xdr:cNvSpPr txBox="1"/>
          </xdr:nvSpPr>
          <xdr:spPr>
            <a:xfrm>
              <a:off x="21783675" y="59340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С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8.2.1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0,4кВ и ниже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D7B5D93A-988B-4BC3-A3DE-E8DA5ADCB6E5}"/>
                </a:ext>
              </a:extLst>
            </xdr:cNvPr>
            <xdr:cNvSpPr txBox="1"/>
          </xdr:nvSpPr>
          <xdr:spPr>
            <a:xfrm>
              <a:off x="21783675" y="59340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b="0" i="0">
                  <a:latin typeface="Cambria Math" panose="02040503050406030204" pitchFamily="18" charset="0"/>
                </a:rPr>
                <a:t>С_8.2.1^(0,4кВ и ниже)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9</xdr:col>
      <xdr:colOff>142875</xdr:colOff>
      <xdr:row>16</xdr:row>
      <xdr:rowOff>85725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48CEBE22-ACBE-46A6-AD94-32F5F3B5C83D}"/>
                </a:ext>
              </a:extLst>
            </xdr:cNvPr>
            <xdr:cNvSpPr txBox="1"/>
          </xdr:nvSpPr>
          <xdr:spPr>
            <a:xfrm>
              <a:off x="15830550" y="355282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−1)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48CEBE22-ACBE-46A6-AD94-32F5F3B5C83D}"/>
                </a:ext>
              </a:extLst>
            </xdr:cNvPr>
            <xdr:cNvSpPr txBox="1"/>
          </xdr:nvSpPr>
          <xdr:spPr>
            <a:xfrm>
              <a:off x="15830550" y="355282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</a:t>
              </a:r>
              <a:r>
                <a:rPr lang="en-US" sz="1100" b="0" i="0">
                  <a:latin typeface="Cambria Math" panose="02040503050406030204" pitchFamily="18" charset="0"/>
                </a:rPr>
                <a:t>𝑖−1</a:t>
              </a:r>
              <a:r>
                <a:rPr lang="ru-RU" sz="1100" b="0" i="0">
                  <a:latin typeface="Cambria Math" panose="02040503050406030204" pitchFamily="18" charset="0"/>
                </a:rPr>
                <a:t>))^(</a:t>
              </a:r>
              <a:r>
                <a:rPr lang="en-US" sz="1100" b="0" i="0">
                  <a:latin typeface="Cambria Math" panose="02040503050406030204" pitchFamily="18" charset="0"/>
                </a:rPr>
                <a:t>𝑖−1</a:t>
              </a:r>
              <a:r>
                <a:rPr lang="ru-RU" sz="1100" b="0" i="0">
                  <a:latin typeface="Cambria Math" panose="02040503050406030204" pitchFamily="18" charset="0"/>
                </a:rPr>
                <a:t>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8</xdr:col>
      <xdr:colOff>66675</xdr:colOff>
      <xdr:row>16</xdr:row>
      <xdr:rowOff>104775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70736AF4-A657-4F04-9F34-483699288860}"/>
                </a:ext>
              </a:extLst>
            </xdr:cNvPr>
            <xdr:cNvSpPr txBox="1"/>
          </xdr:nvSpPr>
          <xdr:spPr>
            <a:xfrm>
              <a:off x="14725650" y="35718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ф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70736AF4-A657-4F04-9F34-483699288860}"/>
                </a:ext>
              </a:extLst>
            </xdr:cNvPr>
            <xdr:cNvSpPr txBox="1"/>
          </xdr:nvSpPr>
          <xdr:spPr>
            <a:xfrm>
              <a:off x="14725650" y="35718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ИЦП〗_ф^(</a:t>
              </a:r>
              <a:r>
                <a:rPr lang="en-US" sz="1100" b="0" i="0">
                  <a:latin typeface="Cambria Math" panose="02040503050406030204" pitchFamily="18" charset="0"/>
                </a:rPr>
                <a:t>𝑖−1</a:t>
              </a:r>
              <a:r>
                <a:rPr lang="ru-RU" sz="1100" b="0" i="0">
                  <a:latin typeface="Cambria Math" panose="02040503050406030204" pitchFamily="18" charset="0"/>
                </a:rPr>
                <a:t>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10</xdr:col>
      <xdr:colOff>142875</xdr:colOff>
      <xdr:row>16</xdr:row>
      <xdr:rowOff>95250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66B8BF59-5369-4BA8-ACE1-764A5C4BDB72}"/>
                </a:ext>
              </a:extLst>
            </xdr:cNvPr>
            <xdr:cNvSpPr txBox="1"/>
          </xdr:nvSpPr>
          <xdr:spPr>
            <a:xfrm>
              <a:off x="16859250" y="35623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66B8BF59-5369-4BA8-ACE1-764A5C4BDB72}"/>
                </a:ext>
              </a:extLst>
            </xdr:cNvPr>
            <xdr:cNvSpPr txBox="1"/>
          </xdr:nvSpPr>
          <xdr:spPr>
            <a:xfrm>
              <a:off x="16859250" y="35623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</a:t>
              </a:r>
              <a:r>
                <a:rPr lang="en-US" sz="1100" b="0" i="0">
                  <a:latin typeface="Cambria Math" panose="02040503050406030204" pitchFamily="18" charset="0"/>
                </a:rPr>
                <a:t>𝑖</a:t>
              </a:r>
              <a:r>
                <a:rPr lang="ru-RU" sz="1100" b="0" i="0">
                  <a:latin typeface="Cambria Math" panose="02040503050406030204" pitchFamily="18" charset="0"/>
                </a:rPr>
                <a:t>))^</a:t>
              </a:r>
              <a:r>
                <a:rPr lang="en-US" sz="1100" b="0" i="0">
                  <a:latin typeface="Cambria Math" panose="02040503050406030204" pitchFamily="18" charset="0"/>
                </a:rPr>
                <a:t>𝑖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11</xdr:col>
      <xdr:colOff>114300</xdr:colOff>
      <xdr:row>16</xdr:row>
      <xdr:rowOff>76200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5A9C78E5-D2CF-4FF3-9B0C-B89804D00204}"/>
                </a:ext>
              </a:extLst>
            </xdr:cNvPr>
            <xdr:cNvSpPr txBox="1"/>
          </xdr:nvSpPr>
          <xdr:spPr>
            <a:xfrm>
              <a:off x="17859375" y="35433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−1)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5A9C78E5-D2CF-4FF3-9B0C-B89804D00204}"/>
                </a:ext>
              </a:extLst>
            </xdr:cNvPr>
            <xdr:cNvSpPr txBox="1"/>
          </xdr:nvSpPr>
          <xdr:spPr>
            <a:xfrm>
              <a:off x="17859375" y="35433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</a:t>
              </a:r>
              <a:r>
                <a:rPr lang="en-US" sz="1100" b="0" i="0">
                  <a:latin typeface="Cambria Math" panose="02040503050406030204" pitchFamily="18" charset="0"/>
                </a:rPr>
                <a:t>𝑖</a:t>
              </a:r>
              <a:r>
                <a:rPr lang="ru-RU" sz="1100" b="0" i="0">
                  <a:latin typeface="Cambria Math" panose="02040503050406030204" pitchFamily="18" charset="0"/>
                </a:rPr>
                <a:t>−1))^</a:t>
              </a:r>
              <a:r>
                <a:rPr lang="en-US" sz="1100" b="0" i="0">
                  <a:latin typeface="Cambria Math" panose="02040503050406030204" pitchFamily="18" charset="0"/>
                </a:rPr>
                <a:t>𝑖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12</xdr:col>
      <xdr:colOff>123825</xdr:colOff>
      <xdr:row>16</xdr:row>
      <xdr:rowOff>95250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FA748B54-AEE0-4583-8A3D-BFF2A2E64664}"/>
                </a:ext>
              </a:extLst>
            </xdr:cNvPr>
            <xdr:cNvSpPr txBox="1"/>
          </xdr:nvSpPr>
          <xdr:spPr>
            <a:xfrm>
              <a:off x="18897600" y="35623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FA748B54-AEE0-4583-8A3D-BFF2A2E64664}"/>
                </a:ext>
              </a:extLst>
            </xdr:cNvPr>
            <xdr:cNvSpPr txBox="1"/>
          </xdr:nvSpPr>
          <xdr:spPr>
            <a:xfrm>
              <a:off x="18897600" y="35623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ИЦП〗_пр^</a:t>
              </a:r>
              <a:r>
                <a:rPr lang="en-US" sz="1100" b="0" i="0">
                  <a:latin typeface="Cambria Math" panose="02040503050406030204" pitchFamily="18" charset="0"/>
                </a:rPr>
                <a:t>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8</xdr:col>
      <xdr:colOff>104775</xdr:colOff>
      <xdr:row>16</xdr:row>
      <xdr:rowOff>600075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BA07DCEE-918C-4318-97A3-DCFDD1892945}"/>
                </a:ext>
              </a:extLst>
            </xdr:cNvPr>
            <xdr:cNvSpPr txBox="1"/>
          </xdr:nvSpPr>
          <xdr:spPr>
            <a:xfrm>
              <a:off x="14763750" y="40671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ф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2024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BA07DCEE-918C-4318-97A3-DCFDD1892945}"/>
                </a:ext>
              </a:extLst>
            </xdr:cNvPr>
            <xdr:cNvSpPr txBox="1"/>
          </xdr:nvSpPr>
          <xdr:spPr>
            <a:xfrm>
              <a:off x="14763750" y="40671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ИЦП〗_ф^2024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9</xdr:col>
      <xdr:colOff>104775</xdr:colOff>
      <xdr:row>16</xdr:row>
      <xdr:rowOff>581025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94D62475-6A7E-4C4B-A0CE-3EB55E7BD111}"/>
                </a:ext>
              </a:extLst>
            </xdr:cNvPr>
            <xdr:cNvSpPr txBox="1"/>
          </xdr:nvSpPr>
          <xdr:spPr>
            <a:xfrm>
              <a:off x="15792450" y="404812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пр(2024)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2024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94D62475-6A7E-4C4B-A0CE-3EB55E7BD111}"/>
                </a:ext>
              </a:extLst>
            </xdr:cNvPr>
            <xdr:cNvSpPr txBox="1"/>
          </xdr:nvSpPr>
          <xdr:spPr>
            <a:xfrm>
              <a:off x="15792450" y="404812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ИЦП〗_(пр(2024))^2024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10</xdr:col>
      <xdr:colOff>133350</xdr:colOff>
      <xdr:row>16</xdr:row>
      <xdr:rowOff>571500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35B003F4-9A02-4636-8979-91CC08ED9219}"/>
                </a:ext>
              </a:extLst>
            </xdr:cNvPr>
            <xdr:cNvSpPr txBox="1"/>
          </xdr:nvSpPr>
          <xdr:spPr>
            <a:xfrm>
              <a:off x="16849725" y="40386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пр(2025)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2025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35B003F4-9A02-4636-8979-91CC08ED9219}"/>
                </a:ext>
              </a:extLst>
            </xdr:cNvPr>
            <xdr:cNvSpPr txBox="1"/>
          </xdr:nvSpPr>
          <xdr:spPr>
            <a:xfrm>
              <a:off x="16849725" y="40386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ИЦП〗_(пр(2025))^2025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11</xdr:col>
      <xdr:colOff>123825</xdr:colOff>
      <xdr:row>16</xdr:row>
      <xdr:rowOff>561975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FE33CF9E-77DA-4CF3-8E85-8BDF53337C07}"/>
                </a:ext>
              </a:extLst>
            </xdr:cNvPr>
            <xdr:cNvSpPr txBox="1"/>
          </xdr:nvSpPr>
          <xdr:spPr>
            <a:xfrm>
              <a:off x="17868900" y="40290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пр(2024)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2025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FE33CF9E-77DA-4CF3-8E85-8BDF53337C07}"/>
                </a:ext>
              </a:extLst>
            </xdr:cNvPr>
            <xdr:cNvSpPr txBox="1"/>
          </xdr:nvSpPr>
          <xdr:spPr>
            <a:xfrm>
              <a:off x="17868900" y="40290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ИЦП〗_(пр(2024))^2025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12</xdr:col>
      <xdr:colOff>114300</xdr:colOff>
      <xdr:row>16</xdr:row>
      <xdr:rowOff>600075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AC71951-9FDE-4044-B10B-D5031488681A}"/>
                </a:ext>
              </a:extLst>
            </xdr:cNvPr>
            <xdr:cNvSpPr txBox="1"/>
          </xdr:nvSpPr>
          <xdr:spPr>
            <a:xfrm>
              <a:off x="18888075" y="40671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6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AC71951-9FDE-4044-B10B-D5031488681A}"/>
                </a:ext>
              </a:extLst>
            </xdr:cNvPr>
            <xdr:cNvSpPr txBox="1"/>
          </xdr:nvSpPr>
          <xdr:spPr>
            <a:xfrm>
              <a:off x="18888075" y="40671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ИЦП〗_пр^202</a:t>
              </a:r>
              <a:r>
                <a:rPr lang="en-US" sz="1100" b="0" i="0">
                  <a:latin typeface="Cambria Math" panose="02040503050406030204" pitchFamily="18" charset="0"/>
                </a:rPr>
                <a:t>6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15</xdr:col>
      <xdr:colOff>116416</xdr:colOff>
      <xdr:row>21</xdr:row>
      <xdr:rowOff>423333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BA0E8934-985E-4960-AA89-7C7A7FAF549A}"/>
                </a:ext>
              </a:extLst>
            </xdr:cNvPr>
            <xdr:cNvSpPr txBox="1"/>
          </xdr:nvSpPr>
          <xdr:spPr>
            <a:xfrm>
              <a:off x="21795316" y="7776633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С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8.2.1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0,4кВ и ниже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BA0E8934-985E-4960-AA89-7C7A7FAF549A}"/>
                </a:ext>
              </a:extLst>
            </xdr:cNvPr>
            <xdr:cNvSpPr txBox="1"/>
          </xdr:nvSpPr>
          <xdr:spPr>
            <a:xfrm>
              <a:off x="21795316" y="7776633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b="0" i="0">
                  <a:latin typeface="Cambria Math" panose="02040503050406030204" pitchFamily="18" charset="0"/>
                </a:rPr>
                <a:t>С_8.2.1^(0,4кВ и ниже)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15</xdr:col>
      <xdr:colOff>105833</xdr:colOff>
      <xdr:row>20</xdr:row>
      <xdr:rowOff>338667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898819C4-3429-4CA2-BD7D-B7A2414FD024}"/>
                </a:ext>
              </a:extLst>
            </xdr:cNvPr>
            <xdr:cNvSpPr txBox="1"/>
          </xdr:nvSpPr>
          <xdr:spPr>
            <a:xfrm>
              <a:off x="21784733" y="6834717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С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8.2.2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0,4кВ и ниже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898819C4-3429-4CA2-BD7D-B7A2414FD024}"/>
                </a:ext>
              </a:extLst>
            </xdr:cNvPr>
            <xdr:cNvSpPr txBox="1"/>
          </xdr:nvSpPr>
          <xdr:spPr>
            <a:xfrm>
              <a:off x="21784733" y="6834717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b="0" i="0">
                  <a:latin typeface="Cambria Math" panose="02040503050406030204" pitchFamily="18" charset="0"/>
                </a:rPr>
                <a:t>С_8.2.2^(0,4кВ и ниже)</a:t>
              </a:r>
              <a:endParaRPr lang="ru-RU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18</xdr:row>
      <xdr:rowOff>328611</xdr:rowOff>
    </xdr:from>
    <xdr:ext cx="838200" cy="253472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82C9C76D-7E1C-49EA-A47A-147944193DBD}"/>
                </a:ext>
              </a:extLst>
            </xdr:cNvPr>
            <xdr:cNvSpPr txBox="1"/>
          </xdr:nvSpPr>
          <xdr:spPr>
            <a:xfrm>
              <a:off x="22747817" y="5048778"/>
              <a:ext cx="838200" cy="2534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С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8.1.1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0,4кВ и ниже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82C9C76D-7E1C-49EA-A47A-147944193DBD}"/>
                </a:ext>
              </a:extLst>
            </xdr:cNvPr>
            <xdr:cNvSpPr txBox="1"/>
          </xdr:nvSpPr>
          <xdr:spPr>
            <a:xfrm>
              <a:off x="22747817" y="5048778"/>
              <a:ext cx="838200" cy="2534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ru-RU" sz="1100" b="0" i="0">
                  <a:latin typeface="Cambria Math" panose="02040503050406030204" pitchFamily="18" charset="0"/>
                </a:rPr>
                <a:t>С_8.1.1^(0,4кВ и ниже)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16</xdr:col>
      <xdr:colOff>104775</xdr:colOff>
      <xdr:row>19</xdr:row>
      <xdr:rowOff>295275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327DA1AA-9649-44DB-9E02-E2A22D0ABFB5}"/>
                </a:ext>
              </a:extLst>
            </xdr:cNvPr>
            <xdr:cNvSpPr txBox="1"/>
          </xdr:nvSpPr>
          <xdr:spPr>
            <a:xfrm>
              <a:off x="21783675" y="59340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С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8.2.1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0,4кВ и ниже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327DA1AA-9649-44DB-9E02-E2A22D0ABFB5}"/>
                </a:ext>
              </a:extLst>
            </xdr:cNvPr>
            <xdr:cNvSpPr txBox="1"/>
          </xdr:nvSpPr>
          <xdr:spPr>
            <a:xfrm>
              <a:off x="21783675" y="59340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b="0" i="0">
                  <a:latin typeface="Cambria Math" panose="02040503050406030204" pitchFamily="18" charset="0"/>
                </a:rPr>
                <a:t>С_8.2.1^(0,4кВ и ниже)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9</xdr:col>
      <xdr:colOff>142875</xdr:colOff>
      <xdr:row>16</xdr:row>
      <xdr:rowOff>85725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96873B06-6390-4372-A5F5-05BE5EC8775E}"/>
                </a:ext>
              </a:extLst>
            </xdr:cNvPr>
            <xdr:cNvSpPr txBox="1"/>
          </xdr:nvSpPr>
          <xdr:spPr>
            <a:xfrm>
              <a:off x="15830550" y="355282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−1)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96873B06-6390-4372-A5F5-05BE5EC8775E}"/>
                </a:ext>
              </a:extLst>
            </xdr:cNvPr>
            <xdr:cNvSpPr txBox="1"/>
          </xdr:nvSpPr>
          <xdr:spPr>
            <a:xfrm>
              <a:off x="15830550" y="355282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</a:t>
              </a:r>
              <a:r>
                <a:rPr lang="en-US" sz="1100" b="0" i="0">
                  <a:latin typeface="Cambria Math" panose="02040503050406030204" pitchFamily="18" charset="0"/>
                </a:rPr>
                <a:t>𝑖−1</a:t>
              </a:r>
              <a:r>
                <a:rPr lang="ru-RU" sz="1100" b="0" i="0">
                  <a:latin typeface="Cambria Math" panose="02040503050406030204" pitchFamily="18" charset="0"/>
                </a:rPr>
                <a:t>))^(</a:t>
              </a:r>
              <a:r>
                <a:rPr lang="en-US" sz="1100" b="0" i="0">
                  <a:latin typeface="Cambria Math" panose="02040503050406030204" pitchFamily="18" charset="0"/>
                </a:rPr>
                <a:t>𝑖−1</a:t>
              </a:r>
              <a:r>
                <a:rPr lang="ru-RU" sz="1100" b="0" i="0">
                  <a:latin typeface="Cambria Math" panose="02040503050406030204" pitchFamily="18" charset="0"/>
                </a:rPr>
                <a:t>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8</xdr:col>
      <xdr:colOff>66675</xdr:colOff>
      <xdr:row>16</xdr:row>
      <xdr:rowOff>104775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801844B9-59EB-45FE-996A-87F30EBC0DA5}"/>
                </a:ext>
              </a:extLst>
            </xdr:cNvPr>
            <xdr:cNvSpPr txBox="1"/>
          </xdr:nvSpPr>
          <xdr:spPr>
            <a:xfrm>
              <a:off x="14725650" y="35718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ф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801844B9-59EB-45FE-996A-87F30EBC0DA5}"/>
                </a:ext>
              </a:extLst>
            </xdr:cNvPr>
            <xdr:cNvSpPr txBox="1"/>
          </xdr:nvSpPr>
          <xdr:spPr>
            <a:xfrm>
              <a:off x="14725650" y="35718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ИЦП〗_ф^(</a:t>
              </a:r>
              <a:r>
                <a:rPr lang="en-US" sz="1100" b="0" i="0">
                  <a:latin typeface="Cambria Math" panose="02040503050406030204" pitchFamily="18" charset="0"/>
                </a:rPr>
                <a:t>𝑖−1</a:t>
              </a:r>
              <a:r>
                <a:rPr lang="ru-RU" sz="1100" b="0" i="0">
                  <a:latin typeface="Cambria Math" panose="02040503050406030204" pitchFamily="18" charset="0"/>
                </a:rPr>
                <a:t>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10</xdr:col>
      <xdr:colOff>142875</xdr:colOff>
      <xdr:row>16</xdr:row>
      <xdr:rowOff>95250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FE014FF1-B843-4B11-8DD3-7D99A25D4C2B}"/>
                </a:ext>
              </a:extLst>
            </xdr:cNvPr>
            <xdr:cNvSpPr txBox="1"/>
          </xdr:nvSpPr>
          <xdr:spPr>
            <a:xfrm>
              <a:off x="16859250" y="35623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FE014FF1-B843-4B11-8DD3-7D99A25D4C2B}"/>
                </a:ext>
              </a:extLst>
            </xdr:cNvPr>
            <xdr:cNvSpPr txBox="1"/>
          </xdr:nvSpPr>
          <xdr:spPr>
            <a:xfrm>
              <a:off x="16859250" y="35623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</a:t>
              </a:r>
              <a:r>
                <a:rPr lang="en-US" sz="1100" b="0" i="0">
                  <a:latin typeface="Cambria Math" panose="02040503050406030204" pitchFamily="18" charset="0"/>
                </a:rPr>
                <a:t>𝑖</a:t>
              </a:r>
              <a:r>
                <a:rPr lang="ru-RU" sz="1100" b="0" i="0">
                  <a:latin typeface="Cambria Math" panose="02040503050406030204" pitchFamily="18" charset="0"/>
                </a:rPr>
                <a:t>))^</a:t>
              </a:r>
              <a:r>
                <a:rPr lang="en-US" sz="1100" b="0" i="0">
                  <a:latin typeface="Cambria Math" panose="02040503050406030204" pitchFamily="18" charset="0"/>
                </a:rPr>
                <a:t>𝑖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11</xdr:col>
      <xdr:colOff>114300</xdr:colOff>
      <xdr:row>16</xdr:row>
      <xdr:rowOff>76200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5FA3125F-FB9A-47C2-BAF3-D8FBE348B351}"/>
                </a:ext>
              </a:extLst>
            </xdr:cNvPr>
            <xdr:cNvSpPr txBox="1"/>
          </xdr:nvSpPr>
          <xdr:spPr>
            <a:xfrm>
              <a:off x="17859375" y="35433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−1)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5FA3125F-FB9A-47C2-BAF3-D8FBE348B351}"/>
                </a:ext>
              </a:extLst>
            </xdr:cNvPr>
            <xdr:cNvSpPr txBox="1"/>
          </xdr:nvSpPr>
          <xdr:spPr>
            <a:xfrm>
              <a:off x="17859375" y="35433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</a:t>
              </a:r>
              <a:r>
                <a:rPr lang="en-US" sz="1100" b="0" i="0">
                  <a:latin typeface="Cambria Math" panose="02040503050406030204" pitchFamily="18" charset="0"/>
                </a:rPr>
                <a:t>𝑖</a:t>
              </a:r>
              <a:r>
                <a:rPr lang="ru-RU" sz="1100" b="0" i="0">
                  <a:latin typeface="Cambria Math" panose="02040503050406030204" pitchFamily="18" charset="0"/>
                </a:rPr>
                <a:t>−1))^</a:t>
              </a:r>
              <a:r>
                <a:rPr lang="en-US" sz="1100" b="0" i="0">
                  <a:latin typeface="Cambria Math" panose="02040503050406030204" pitchFamily="18" charset="0"/>
                </a:rPr>
                <a:t>𝑖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12</xdr:col>
      <xdr:colOff>123825</xdr:colOff>
      <xdr:row>16</xdr:row>
      <xdr:rowOff>95250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257E2376-7E64-4CB6-AB49-120357B37422}"/>
                </a:ext>
              </a:extLst>
            </xdr:cNvPr>
            <xdr:cNvSpPr txBox="1"/>
          </xdr:nvSpPr>
          <xdr:spPr>
            <a:xfrm>
              <a:off x="18897600" y="35623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257E2376-7E64-4CB6-AB49-120357B37422}"/>
                </a:ext>
              </a:extLst>
            </xdr:cNvPr>
            <xdr:cNvSpPr txBox="1"/>
          </xdr:nvSpPr>
          <xdr:spPr>
            <a:xfrm>
              <a:off x="18897600" y="35623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ИЦП〗_пр^</a:t>
              </a:r>
              <a:r>
                <a:rPr lang="en-US" sz="1100" b="0" i="0">
                  <a:latin typeface="Cambria Math" panose="02040503050406030204" pitchFamily="18" charset="0"/>
                </a:rPr>
                <a:t>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8</xdr:col>
      <xdr:colOff>104775</xdr:colOff>
      <xdr:row>16</xdr:row>
      <xdr:rowOff>600075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64A634E2-0FFA-499E-8511-018C71C5A856}"/>
                </a:ext>
              </a:extLst>
            </xdr:cNvPr>
            <xdr:cNvSpPr txBox="1"/>
          </xdr:nvSpPr>
          <xdr:spPr>
            <a:xfrm>
              <a:off x="14763750" y="40671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ф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2024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64A634E2-0FFA-499E-8511-018C71C5A856}"/>
                </a:ext>
              </a:extLst>
            </xdr:cNvPr>
            <xdr:cNvSpPr txBox="1"/>
          </xdr:nvSpPr>
          <xdr:spPr>
            <a:xfrm>
              <a:off x="14763750" y="40671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ИЦП〗_ф^2024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9</xdr:col>
      <xdr:colOff>104775</xdr:colOff>
      <xdr:row>16</xdr:row>
      <xdr:rowOff>581025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4B1015D2-E320-4166-A22F-AF7477BA37B7}"/>
                </a:ext>
              </a:extLst>
            </xdr:cNvPr>
            <xdr:cNvSpPr txBox="1"/>
          </xdr:nvSpPr>
          <xdr:spPr>
            <a:xfrm>
              <a:off x="15792450" y="404812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пр(2024)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2024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4B1015D2-E320-4166-A22F-AF7477BA37B7}"/>
                </a:ext>
              </a:extLst>
            </xdr:cNvPr>
            <xdr:cNvSpPr txBox="1"/>
          </xdr:nvSpPr>
          <xdr:spPr>
            <a:xfrm>
              <a:off x="15792450" y="404812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ИЦП〗_(пр(2024))^2024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10</xdr:col>
      <xdr:colOff>133350</xdr:colOff>
      <xdr:row>16</xdr:row>
      <xdr:rowOff>571500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150E7251-D467-411F-A9E0-7F87A02F52FA}"/>
                </a:ext>
              </a:extLst>
            </xdr:cNvPr>
            <xdr:cNvSpPr txBox="1"/>
          </xdr:nvSpPr>
          <xdr:spPr>
            <a:xfrm>
              <a:off x="16849725" y="40386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пр(2025)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2025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150E7251-D467-411F-A9E0-7F87A02F52FA}"/>
                </a:ext>
              </a:extLst>
            </xdr:cNvPr>
            <xdr:cNvSpPr txBox="1"/>
          </xdr:nvSpPr>
          <xdr:spPr>
            <a:xfrm>
              <a:off x="16849725" y="40386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ИЦП〗_(пр(2025))^2025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11</xdr:col>
      <xdr:colOff>123825</xdr:colOff>
      <xdr:row>16</xdr:row>
      <xdr:rowOff>561975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47B356E4-863A-46E6-8F7E-F686990FDC9C}"/>
                </a:ext>
              </a:extLst>
            </xdr:cNvPr>
            <xdr:cNvSpPr txBox="1"/>
          </xdr:nvSpPr>
          <xdr:spPr>
            <a:xfrm>
              <a:off x="17868900" y="40290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пр(2024)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2025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47B356E4-863A-46E6-8F7E-F686990FDC9C}"/>
                </a:ext>
              </a:extLst>
            </xdr:cNvPr>
            <xdr:cNvSpPr txBox="1"/>
          </xdr:nvSpPr>
          <xdr:spPr>
            <a:xfrm>
              <a:off x="17868900" y="40290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ИЦП〗_(пр(2024))^2025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12</xdr:col>
      <xdr:colOff>114300</xdr:colOff>
      <xdr:row>16</xdr:row>
      <xdr:rowOff>600075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FE1EA631-F279-4363-8044-57BEE6234C4A}"/>
                </a:ext>
              </a:extLst>
            </xdr:cNvPr>
            <xdr:cNvSpPr txBox="1"/>
          </xdr:nvSpPr>
          <xdr:spPr>
            <a:xfrm>
              <a:off x="18888075" y="40671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6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FE1EA631-F279-4363-8044-57BEE6234C4A}"/>
                </a:ext>
              </a:extLst>
            </xdr:cNvPr>
            <xdr:cNvSpPr txBox="1"/>
          </xdr:nvSpPr>
          <xdr:spPr>
            <a:xfrm>
              <a:off x="18888075" y="40671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ИЦП〗_пр^202</a:t>
              </a:r>
              <a:r>
                <a:rPr lang="en-US" sz="1100" b="0" i="0">
                  <a:latin typeface="Cambria Math" panose="02040503050406030204" pitchFamily="18" charset="0"/>
                </a:rPr>
                <a:t>6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16</xdr:col>
      <xdr:colOff>116416</xdr:colOff>
      <xdr:row>21</xdr:row>
      <xdr:rowOff>423333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9CA67696-876D-40FE-AA14-8F50D577E348}"/>
                </a:ext>
              </a:extLst>
            </xdr:cNvPr>
            <xdr:cNvSpPr txBox="1"/>
          </xdr:nvSpPr>
          <xdr:spPr>
            <a:xfrm>
              <a:off x="21795316" y="7776633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С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8.2.1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0,4кВ и ниже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9CA67696-876D-40FE-AA14-8F50D577E348}"/>
                </a:ext>
              </a:extLst>
            </xdr:cNvPr>
            <xdr:cNvSpPr txBox="1"/>
          </xdr:nvSpPr>
          <xdr:spPr>
            <a:xfrm>
              <a:off x="21795316" y="7776633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b="0" i="0">
                  <a:latin typeface="Cambria Math" panose="02040503050406030204" pitchFamily="18" charset="0"/>
                </a:rPr>
                <a:t>С_8.2.1^(0,4кВ и ниже)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16</xdr:col>
      <xdr:colOff>105833</xdr:colOff>
      <xdr:row>20</xdr:row>
      <xdr:rowOff>338667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691245B5-9DB6-4D17-8C3B-E7C29FE242B5}"/>
                </a:ext>
              </a:extLst>
            </xdr:cNvPr>
            <xdr:cNvSpPr txBox="1"/>
          </xdr:nvSpPr>
          <xdr:spPr>
            <a:xfrm>
              <a:off x="21784733" y="6834717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С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8.2.2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0,4кВ и ниже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691245B5-9DB6-4D17-8C3B-E7C29FE242B5}"/>
                </a:ext>
              </a:extLst>
            </xdr:cNvPr>
            <xdr:cNvSpPr txBox="1"/>
          </xdr:nvSpPr>
          <xdr:spPr>
            <a:xfrm>
              <a:off x="21784733" y="6834717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b="0" i="0">
                  <a:latin typeface="Cambria Math" panose="02040503050406030204" pitchFamily="18" charset="0"/>
                </a:rPr>
                <a:t>С_8.2.2^(0,4кВ и ниже)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13</xdr:col>
      <xdr:colOff>158750</xdr:colOff>
      <xdr:row>16</xdr:row>
      <xdr:rowOff>74083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DFB5FB68-222B-49DF-88D7-3B2A66E7E12D}"/>
                </a:ext>
              </a:extLst>
            </xdr:cNvPr>
            <xdr:cNvSpPr txBox="1"/>
          </xdr:nvSpPr>
          <xdr:spPr>
            <a:xfrm>
              <a:off x="19949583" y="35877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DFB5FB68-222B-49DF-88D7-3B2A66E7E12D}"/>
                </a:ext>
              </a:extLst>
            </xdr:cNvPr>
            <xdr:cNvSpPr txBox="1"/>
          </xdr:nvSpPr>
          <xdr:spPr>
            <a:xfrm>
              <a:off x="19949583" y="35877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ИЦП〗_пр^</a:t>
              </a:r>
              <a:r>
                <a:rPr lang="en-US" sz="1100" b="0" i="0">
                  <a:latin typeface="Cambria Math" panose="02040503050406030204" pitchFamily="18" charset="0"/>
                </a:rPr>
                <a:t>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13</xdr:col>
      <xdr:colOff>116417</xdr:colOff>
      <xdr:row>16</xdr:row>
      <xdr:rowOff>571500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F08FDE68-8E9E-450A-BADD-498FD97A39A3}"/>
                </a:ext>
              </a:extLst>
            </xdr:cNvPr>
            <xdr:cNvSpPr txBox="1"/>
          </xdr:nvSpPr>
          <xdr:spPr>
            <a:xfrm>
              <a:off x="19907250" y="4085167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7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F08FDE68-8E9E-450A-BADD-498FD97A39A3}"/>
                </a:ext>
              </a:extLst>
            </xdr:cNvPr>
            <xdr:cNvSpPr txBox="1"/>
          </xdr:nvSpPr>
          <xdr:spPr>
            <a:xfrm>
              <a:off x="19907250" y="4085167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ИЦП〗_пр^202</a:t>
              </a:r>
              <a:r>
                <a:rPr lang="en-US" sz="1100" b="0" i="0">
                  <a:latin typeface="Cambria Math" panose="02040503050406030204" pitchFamily="18" charset="0"/>
                </a:rPr>
                <a:t>7</a:t>
              </a:r>
              <a:endParaRPr lang="ru-RU" sz="11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18</xdr:row>
      <xdr:rowOff>328611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4570FCF1-8D80-4B1B-B828-D6043A4A40CC}"/>
                </a:ext>
              </a:extLst>
            </xdr:cNvPr>
            <xdr:cNvSpPr txBox="1"/>
          </xdr:nvSpPr>
          <xdr:spPr>
            <a:xfrm>
              <a:off x="22764750" y="4995861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С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8.1.1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0,4кВ и ниже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4570FCF1-8D80-4B1B-B828-D6043A4A40CC}"/>
                </a:ext>
              </a:extLst>
            </xdr:cNvPr>
            <xdr:cNvSpPr txBox="1"/>
          </xdr:nvSpPr>
          <xdr:spPr>
            <a:xfrm>
              <a:off x="22764750" y="4995861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b="0" i="0">
                  <a:latin typeface="Cambria Math" panose="02040503050406030204" pitchFamily="18" charset="0"/>
                </a:rPr>
                <a:t>С_8.1.1^(0,4кВ и ниже)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17</xdr:col>
      <xdr:colOff>104775</xdr:colOff>
      <xdr:row>19</xdr:row>
      <xdr:rowOff>295275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930E8C35-C73C-4FB4-800E-41F3F581C709}"/>
                </a:ext>
              </a:extLst>
            </xdr:cNvPr>
            <xdr:cNvSpPr txBox="1"/>
          </xdr:nvSpPr>
          <xdr:spPr>
            <a:xfrm>
              <a:off x="22812375" y="59340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С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8.2.1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0,4кВ и ниже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930E8C35-C73C-4FB4-800E-41F3F581C709}"/>
                </a:ext>
              </a:extLst>
            </xdr:cNvPr>
            <xdr:cNvSpPr txBox="1"/>
          </xdr:nvSpPr>
          <xdr:spPr>
            <a:xfrm>
              <a:off x="22812375" y="59340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b="0" i="0">
                  <a:latin typeface="Cambria Math" panose="02040503050406030204" pitchFamily="18" charset="0"/>
                </a:rPr>
                <a:t>С_8.2.1^(0,4кВ и ниже)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9</xdr:col>
      <xdr:colOff>142875</xdr:colOff>
      <xdr:row>16</xdr:row>
      <xdr:rowOff>85725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38F2CE3B-E284-4840-AF15-182E31AE1E51}"/>
                </a:ext>
              </a:extLst>
            </xdr:cNvPr>
            <xdr:cNvSpPr txBox="1"/>
          </xdr:nvSpPr>
          <xdr:spPr>
            <a:xfrm>
              <a:off x="15830550" y="355282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−1)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38F2CE3B-E284-4840-AF15-182E31AE1E51}"/>
                </a:ext>
              </a:extLst>
            </xdr:cNvPr>
            <xdr:cNvSpPr txBox="1"/>
          </xdr:nvSpPr>
          <xdr:spPr>
            <a:xfrm>
              <a:off x="15830550" y="355282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</a:t>
              </a:r>
              <a:r>
                <a:rPr lang="en-US" sz="1100" b="0" i="0">
                  <a:latin typeface="Cambria Math" panose="02040503050406030204" pitchFamily="18" charset="0"/>
                </a:rPr>
                <a:t>𝑖−1</a:t>
              </a:r>
              <a:r>
                <a:rPr lang="ru-RU" sz="1100" b="0" i="0">
                  <a:latin typeface="Cambria Math" panose="02040503050406030204" pitchFamily="18" charset="0"/>
                </a:rPr>
                <a:t>))^(</a:t>
              </a:r>
              <a:r>
                <a:rPr lang="en-US" sz="1100" b="0" i="0">
                  <a:latin typeface="Cambria Math" panose="02040503050406030204" pitchFamily="18" charset="0"/>
                </a:rPr>
                <a:t>𝑖−1</a:t>
              </a:r>
              <a:r>
                <a:rPr lang="ru-RU" sz="1100" b="0" i="0">
                  <a:latin typeface="Cambria Math" panose="02040503050406030204" pitchFamily="18" charset="0"/>
                </a:rPr>
                <a:t>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8</xdr:col>
      <xdr:colOff>66675</xdr:colOff>
      <xdr:row>16</xdr:row>
      <xdr:rowOff>104775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652DBC7E-EC36-42BB-8BDC-CD1CA2AA4201}"/>
                </a:ext>
              </a:extLst>
            </xdr:cNvPr>
            <xdr:cNvSpPr txBox="1"/>
          </xdr:nvSpPr>
          <xdr:spPr>
            <a:xfrm>
              <a:off x="14725650" y="35718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ф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652DBC7E-EC36-42BB-8BDC-CD1CA2AA4201}"/>
                </a:ext>
              </a:extLst>
            </xdr:cNvPr>
            <xdr:cNvSpPr txBox="1"/>
          </xdr:nvSpPr>
          <xdr:spPr>
            <a:xfrm>
              <a:off x="14725650" y="35718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ИЦП〗_ф^(</a:t>
              </a:r>
              <a:r>
                <a:rPr lang="en-US" sz="1100" b="0" i="0">
                  <a:latin typeface="Cambria Math" panose="02040503050406030204" pitchFamily="18" charset="0"/>
                </a:rPr>
                <a:t>𝑖−1</a:t>
              </a:r>
              <a:r>
                <a:rPr lang="ru-RU" sz="1100" b="0" i="0">
                  <a:latin typeface="Cambria Math" panose="02040503050406030204" pitchFamily="18" charset="0"/>
                </a:rPr>
                <a:t>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10</xdr:col>
      <xdr:colOff>142875</xdr:colOff>
      <xdr:row>16</xdr:row>
      <xdr:rowOff>95250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6FA375B1-0DAB-4F48-AC59-15706D97BD54}"/>
                </a:ext>
              </a:extLst>
            </xdr:cNvPr>
            <xdr:cNvSpPr txBox="1"/>
          </xdr:nvSpPr>
          <xdr:spPr>
            <a:xfrm>
              <a:off x="16859250" y="35623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6FA375B1-0DAB-4F48-AC59-15706D97BD54}"/>
                </a:ext>
              </a:extLst>
            </xdr:cNvPr>
            <xdr:cNvSpPr txBox="1"/>
          </xdr:nvSpPr>
          <xdr:spPr>
            <a:xfrm>
              <a:off x="16859250" y="35623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</a:t>
              </a:r>
              <a:r>
                <a:rPr lang="en-US" sz="1100" b="0" i="0">
                  <a:latin typeface="Cambria Math" panose="02040503050406030204" pitchFamily="18" charset="0"/>
                </a:rPr>
                <a:t>𝑖</a:t>
              </a:r>
              <a:r>
                <a:rPr lang="ru-RU" sz="1100" b="0" i="0">
                  <a:latin typeface="Cambria Math" panose="02040503050406030204" pitchFamily="18" charset="0"/>
                </a:rPr>
                <a:t>))^</a:t>
              </a:r>
              <a:r>
                <a:rPr lang="en-US" sz="1100" b="0" i="0">
                  <a:latin typeface="Cambria Math" panose="02040503050406030204" pitchFamily="18" charset="0"/>
                </a:rPr>
                <a:t>𝑖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11</xdr:col>
      <xdr:colOff>114300</xdr:colOff>
      <xdr:row>16</xdr:row>
      <xdr:rowOff>76200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ECB8E9C-33DA-4BDE-94B3-51B065685FB5}"/>
                </a:ext>
              </a:extLst>
            </xdr:cNvPr>
            <xdr:cNvSpPr txBox="1"/>
          </xdr:nvSpPr>
          <xdr:spPr>
            <a:xfrm>
              <a:off x="17859375" y="35433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−1)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ECB8E9C-33DA-4BDE-94B3-51B065685FB5}"/>
                </a:ext>
              </a:extLst>
            </xdr:cNvPr>
            <xdr:cNvSpPr txBox="1"/>
          </xdr:nvSpPr>
          <xdr:spPr>
            <a:xfrm>
              <a:off x="17859375" y="35433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</a:t>
              </a:r>
              <a:r>
                <a:rPr lang="en-US" sz="1100" b="0" i="0">
                  <a:latin typeface="Cambria Math" panose="02040503050406030204" pitchFamily="18" charset="0"/>
                </a:rPr>
                <a:t>𝑖</a:t>
              </a:r>
              <a:r>
                <a:rPr lang="ru-RU" sz="1100" b="0" i="0">
                  <a:latin typeface="Cambria Math" panose="02040503050406030204" pitchFamily="18" charset="0"/>
                </a:rPr>
                <a:t>−1))^</a:t>
              </a:r>
              <a:r>
                <a:rPr lang="en-US" sz="1100" b="0" i="0">
                  <a:latin typeface="Cambria Math" panose="02040503050406030204" pitchFamily="18" charset="0"/>
                </a:rPr>
                <a:t>𝑖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12</xdr:col>
      <xdr:colOff>123825</xdr:colOff>
      <xdr:row>16</xdr:row>
      <xdr:rowOff>95250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B984CA3-5328-4B87-810B-376848720FCF}"/>
                </a:ext>
              </a:extLst>
            </xdr:cNvPr>
            <xdr:cNvSpPr txBox="1"/>
          </xdr:nvSpPr>
          <xdr:spPr>
            <a:xfrm>
              <a:off x="18897600" y="35623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B984CA3-5328-4B87-810B-376848720FCF}"/>
                </a:ext>
              </a:extLst>
            </xdr:cNvPr>
            <xdr:cNvSpPr txBox="1"/>
          </xdr:nvSpPr>
          <xdr:spPr>
            <a:xfrm>
              <a:off x="18897600" y="35623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ИЦП〗_пр^</a:t>
              </a:r>
              <a:r>
                <a:rPr lang="en-US" sz="1100" b="0" i="0">
                  <a:latin typeface="Cambria Math" panose="02040503050406030204" pitchFamily="18" charset="0"/>
                </a:rPr>
                <a:t>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8</xdr:col>
      <xdr:colOff>104775</xdr:colOff>
      <xdr:row>16</xdr:row>
      <xdr:rowOff>600075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CC8A44E4-0FF9-41CB-8235-CC5B199D3564}"/>
                </a:ext>
              </a:extLst>
            </xdr:cNvPr>
            <xdr:cNvSpPr txBox="1"/>
          </xdr:nvSpPr>
          <xdr:spPr>
            <a:xfrm>
              <a:off x="14763750" y="40671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ф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2024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CC8A44E4-0FF9-41CB-8235-CC5B199D3564}"/>
                </a:ext>
              </a:extLst>
            </xdr:cNvPr>
            <xdr:cNvSpPr txBox="1"/>
          </xdr:nvSpPr>
          <xdr:spPr>
            <a:xfrm>
              <a:off x="14763750" y="40671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ИЦП〗_ф^2024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9</xdr:col>
      <xdr:colOff>104775</xdr:colOff>
      <xdr:row>16</xdr:row>
      <xdr:rowOff>581025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A1B60FE5-EC65-4E4C-B41B-3FEF72C1B1BF}"/>
                </a:ext>
              </a:extLst>
            </xdr:cNvPr>
            <xdr:cNvSpPr txBox="1"/>
          </xdr:nvSpPr>
          <xdr:spPr>
            <a:xfrm>
              <a:off x="15792450" y="404812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пр(2024)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2024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A1B60FE5-EC65-4E4C-B41B-3FEF72C1B1BF}"/>
                </a:ext>
              </a:extLst>
            </xdr:cNvPr>
            <xdr:cNvSpPr txBox="1"/>
          </xdr:nvSpPr>
          <xdr:spPr>
            <a:xfrm>
              <a:off x="15792450" y="404812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ИЦП〗_(пр(2024))^2024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10</xdr:col>
      <xdr:colOff>133350</xdr:colOff>
      <xdr:row>16</xdr:row>
      <xdr:rowOff>571500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1226FFDF-BB60-47EA-9D3C-4A7A87B77730}"/>
                </a:ext>
              </a:extLst>
            </xdr:cNvPr>
            <xdr:cNvSpPr txBox="1"/>
          </xdr:nvSpPr>
          <xdr:spPr>
            <a:xfrm>
              <a:off x="16849725" y="40386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пр(2025)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2025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1226FFDF-BB60-47EA-9D3C-4A7A87B77730}"/>
                </a:ext>
              </a:extLst>
            </xdr:cNvPr>
            <xdr:cNvSpPr txBox="1"/>
          </xdr:nvSpPr>
          <xdr:spPr>
            <a:xfrm>
              <a:off x="16849725" y="40386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ИЦП〗_(пр(2025))^2025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11</xdr:col>
      <xdr:colOff>123825</xdr:colOff>
      <xdr:row>16</xdr:row>
      <xdr:rowOff>561975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4733C3CD-2DD0-4D41-B62C-4CC6638876B2}"/>
                </a:ext>
              </a:extLst>
            </xdr:cNvPr>
            <xdr:cNvSpPr txBox="1"/>
          </xdr:nvSpPr>
          <xdr:spPr>
            <a:xfrm>
              <a:off x="17868900" y="40290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пр(2024)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2025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4733C3CD-2DD0-4D41-B62C-4CC6638876B2}"/>
                </a:ext>
              </a:extLst>
            </xdr:cNvPr>
            <xdr:cNvSpPr txBox="1"/>
          </xdr:nvSpPr>
          <xdr:spPr>
            <a:xfrm>
              <a:off x="17868900" y="40290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ИЦП〗_(пр(2024))^2025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12</xdr:col>
      <xdr:colOff>114300</xdr:colOff>
      <xdr:row>16</xdr:row>
      <xdr:rowOff>600075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CD2A84D5-1052-4315-9387-09706447E97F}"/>
                </a:ext>
              </a:extLst>
            </xdr:cNvPr>
            <xdr:cNvSpPr txBox="1"/>
          </xdr:nvSpPr>
          <xdr:spPr>
            <a:xfrm>
              <a:off x="18888075" y="40671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6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CD2A84D5-1052-4315-9387-09706447E97F}"/>
                </a:ext>
              </a:extLst>
            </xdr:cNvPr>
            <xdr:cNvSpPr txBox="1"/>
          </xdr:nvSpPr>
          <xdr:spPr>
            <a:xfrm>
              <a:off x="18888075" y="4067175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ИЦП〗_пр^202</a:t>
              </a:r>
              <a:r>
                <a:rPr lang="en-US" sz="1100" b="0" i="0">
                  <a:latin typeface="Cambria Math" panose="02040503050406030204" pitchFamily="18" charset="0"/>
                </a:rPr>
                <a:t>6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17</xdr:col>
      <xdr:colOff>116416</xdr:colOff>
      <xdr:row>21</xdr:row>
      <xdr:rowOff>423333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ACB7A813-061C-4B0A-9C16-B847693A5DA5}"/>
                </a:ext>
              </a:extLst>
            </xdr:cNvPr>
            <xdr:cNvSpPr txBox="1"/>
          </xdr:nvSpPr>
          <xdr:spPr>
            <a:xfrm>
              <a:off x="22824016" y="7776633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С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8.2.1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0,4кВ и ниже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ACB7A813-061C-4B0A-9C16-B847693A5DA5}"/>
                </a:ext>
              </a:extLst>
            </xdr:cNvPr>
            <xdr:cNvSpPr txBox="1"/>
          </xdr:nvSpPr>
          <xdr:spPr>
            <a:xfrm>
              <a:off x="22824016" y="7776633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b="0" i="0">
                  <a:latin typeface="Cambria Math" panose="02040503050406030204" pitchFamily="18" charset="0"/>
                </a:rPr>
                <a:t>С_8.2.1^(0,4кВ и ниже)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17</xdr:col>
      <xdr:colOff>105833</xdr:colOff>
      <xdr:row>20</xdr:row>
      <xdr:rowOff>338667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678360F3-E1C4-4DF5-967B-FED31FA7DBA9}"/>
                </a:ext>
              </a:extLst>
            </xdr:cNvPr>
            <xdr:cNvSpPr txBox="1"/>
          </xdr:nvSpPr>
          <xdr:spPr>
            <a:xfrm>
              <a:off x="22813433" y="6834717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С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8.2.2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0,4кВ и ниже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678360F3-E1C4-4DF5-967B-FED31FA7DBA9}"/>
                </a:ext>
              </a:extLst>
            </xdr:cNvPr>
            <xdr:cNvSpPr txBox="1"/>
          </xdr:nvSpPr>
          <xdr:spPr>
            <a:xfrm>
              <a:off x="22813433" y="6834717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b="0" i="0">
                  <a:latin typeface="Cambria Math" panose="02040503050406030204" pitchFamily="18" charset="0"/>
                </a:rPr>
                <a:t>С_8.2.2^(0,4кВ и ниже)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13</xdr:col>
      <xdr:colOff>158750</xdr:colOff>
      <xdr:row>16</xdr:row>
      <xdr:rowOff>74083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E92B0B5C-197A-44BD-815E-574C98DEC8E7}"/>
                </a:ext>
              </a:extLst>
            </xdr:cNvPr>
            <xdr:cNvSpPr txBox="1"/>
          </xdr:nvSpPr>
          <xdr:spPr>
            <a:xfrm>
              <a:off x="19961225" y="3541183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E92B0B5C-197A-44BD-815E-574C98DEC8E7}"/>
                </a:ext>
              </a:extLst>
            </xdr:cNvPr>
            <xdr:cNvSpPr txBox="1"/>
          </xdr:nvSpPr>
          <xdr:spPr>
            <a:xfrm>
              <a:off x="19961225" y="3541183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ИЦП〗_пр^</a:t>
              </a:r>
              <a:r>
                <a:rPr lang="en-US" sz="1100" b="0" i="0">
                  <a:latin typeface="Cambria Math" panose="02040503050406030204" pitchFamily="18" charset="0"/>
                </a:rPr>
                <a:t>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13</xdr:col>
      <xdr:colOff>116417</xdr:colOff>
      <xdr:row>16</xdr:row>
      <xdr:rowOff>571500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32193CEB-5717-4BBD-8D85-B09B0C550E4D}"/>
                </a:ext>
              </a:extLst>
            </xdr:cNvPr>
            <xdr:cNvSpPr txBox="1"/>
          </xdr:nvSpPr>
          <xdr:spPr>
            <a:xfrm>
              <a:off x="19918892" y="40386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7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32193CEB-5717-4BBD-8D85-B09B0C550E4D}"/>
                </a:ext>
              </a:extLst>
            </xdr:cNvPr>
            <xdr:cNvSpPr txBox="1"/>
          </xdr:nvSpPr>
          <xdr:spPr>
            <a:xfrm>
              <a:off x="19918892" y="403860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ИЦП〗_пр^202</a:t>
              </a:r>
              <a:r>
                <a:rPr lang="en-US" sz="1100" b="0" i="0">
                  <a:latin typeface="Cambria Math" panose="02040503050406030204" pitchFamily="18" charset="0"/>
                </a:rPr>
                <a:t>7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14</xdr:col>
      <xdr:colOff>137583</xdr:colOff>
      <xdr:row>16</xdr:row>
      <xdr:rowOff>95250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1844D76C-27BA-45C0-98CF-1DFE0969DE66}"/>
                </a:ext>
              </a:extLst>
            </xdr:cNvPr>
            <xdr:cNvSpPr txBox="1"/>
          </xdr:nvSpPr>
          <xdr:spPr>
            <a:xfrm>
              <a:off x="20955000" y="3608917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1844D76C-27BA-45C0-98CF-1DFE0969DE66}"/>
                </a:ext>
              </a:extLst>
            </xdr:cNvPr>
            <xdr:cNvSpPr txBox="1"/>
          </xdr:nvSpPr>
          <xdr:spPr>
            <a:xfrm>
              <a:off x="20955000" y="3608917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ИЦП〗_пр^</a:t>
              </a:r>
              <a:r>
                <a:rPr lang="en-US" sz="1100" b="0" i="0">
                  <a:latin typeface="Cambria Math" panose="02040503050406030204" pitchFamily="18" charset="0"/>
                </a:rPr>
                <a:t>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14</xdr:col>
      <xdr:colOff>127000</xdr:colOff>
      <xdr:row>16</xdr:row>
      <xdr:rowOff>582083</xdr:rowOff>
    </xdr:from>
    <xdr:ext cx="838200" cy="2428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E7AF4D37-4AAF-40A3-B61E-A8206C090E45}"/>
                </a:ext>
              </a:extLst>
            </xdr:cNvPr>
            <xdr:cNvSpPr txBox="1"/>
          </xdr:nvSpPr>
          <xdr:spPr>
            <a:xfrm>
              <a:off x="20944417" y="40957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ИЦП</m:t>
                        </m:r>
                      </m:e>
                      <m:sub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пр</m:t>
                        </m:r>
                      </m:sub>
                      <m:sup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2028</m:t>
                        </m:r>
                      </m:sup>
                    </m:sSubSup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E7AF4D37-4AAF-40A3-B61E-A8206C090E45}"/>
                </a:ext>
              </a:extLst>
            </xdr:cNvPr>
            <xdr:cNvSpPr txBox="1"/>
          </xdr:nvSpPr>
          <xdr:spPr>
            <a:xfrm>
              <a:off x="20944417" y="4095750"/>
              <a:ext cx="838200" cy="2428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</a:t>
              </a:r>
              <a:r>
                <a:rPr lang="ru-RU" sz="1100" b="0" i="0">
                  <a:latin typeface="Cambria Math" panose="02040503050406030204" pitchFamily="18" charset="0"/>
                </a:rPr>
                <a:t>ИЦП〗_пр^2028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4;&#1086;&#1082;&#1091;&#1084;&#1077;&#1085;&#1090;&#1099;\&#1052;&#1069;&#1056;&#1058;\30.09.2024\6.%20&#1044;&#1077;&#1092;&#1083;&#1103;&#1090;&#1086;&#1088;&#1099;_&#1073;&#1072;&#1079;&#1086;&#1074;&#1099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4;&#1086;&#1082;&#1091;&#1084;&#1077;&#1085;&#1090;&#1099;\&#1052;&#1069;&#1056;&#1058;\30.09.2024\4.%20&#1048;&#1055;&#1062;_&#1073;&#1072;&#1079;&#1086;&#1074;&#1099;&#1081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72;&#1089;&#1095;&#1105;&#1090;%20&#1048;&#1057;&#1059;%202025_20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2/&#1087;&#1083;&#1072;&#1085;/&#1075;&#1086;&#1088;&#1086;&#1076;/&#1058;&#1072;&#1073;&#1083;&#1080;&#1094;&#1099;%20728%20&#1057;&#1055;&#1073;_2022-2024_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5/&#1087;&#1083;&#1072;&#1085;/&#1055;&#1072;&#1089;&#1087;&#1086;&#1088;&#1090;&#1072;/K_15.01.0199%20&#1051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фл год Базовый Сайт"/>
      <sheetName val="Дефл кв Базовый Сайт"/>
      <sheetName val="Лист3 (2)"/>
      <sheetName val="Лист1 (2)"/>
    </sheetNames>
    <sheetDataSet>
      <sheetData sheetId="0">
        <row r="94">
          <cell r="C94">
            <v>107.31042093098554</v>
          </cell>
          <cell r="D94">
            <v>105.05015009592707</v>
          </cell>
          <cell r="E94">
            <v>104.23036783235442</v>
          </cell>
          <cell r="F94">
            <v>104.04591173085474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Ц Базовый Сайт"/>
      <sheetName val="Лист3 (2)"/>
      <sheetName val="Лист1 (2)"/>
    </sheetNames>
    <sheetDataSet>
      <sheetData sheetId="0">
        <row r="9">
          <cell r="D9">
            <v>105.79080583016247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</sheetNames>
    <sheetDataSet>
      <sheetData sheetId="0">
        <row r="20">
          <cell r="H20">
            <v>13905</v>
          </cell>
          <cell r="N20">
            <v>14024</v>
          </cell>
          <cell r="T20">
            <v>14178</v>
          </cell>
          <cell r="Z20">
            <v>20973</v>
          </cell>
        </row>
        <row r="21">
          <cell r="H21">
            <v>277</v>
          </cell>
          <cell r="N21">
            <v>377</v>
          </cell>
          <cell r="T21">
            <v>348</v>
          </cell>
          <cell r="Z21">
            <v>523</v>
          </cell>
        </row>
        <row r="22">
          <cell r="H22">
            <v>1478</v>
          </cell>
          <cell r="N22">
            <v>2128</v>
          </cell>
          <cell r="T22">
            <v>1745</v>
          </cell>
          <cell r="Z22">
            <v>2361</v>
          </cell>
        </row>
        <row r="23">
          <cell r="H23">
            <v>44</v>
          </cell>
          <cell r="N23">
            <v>153</v>
          </cell>
          <cell r="T23">
            <v>152</v>
          </cell>
          <cell r="Z23">
            <v>214</v>
          </cell>
        </row>
        <row r="24">
          <cell r="H24">
            <v>1145</v>
          </cell>
          <cell r="I24">
            <v>64290.919999999991</v>
          </cell>
          <cell r="N24">
            <v>937</v>
          </cell>
          <cell r="O24">
            <v>69241.32084</v>
          </cell>
          <cell r="T24">
            <v>987</v>
          </cell>
          <cell r="U24">
            <v>74226.69594048</v>
          </cell>
          <cell r="Z24">
            <v>250</v>
          </cell>
          <cell r="AA24">
            <v>74722.116800858101</v>
          </cell>
        </row>
        <row r="25">
          <cell r="H25">
            <v>4291</v>
          </cell>
          <cell r="I25">
            <v>19206.13</v>
          </cell>
          <cell r="N25">
            <v>2311</v>
          </cell>
          <cell r="O25">
            <v>20685.00201</v>
          </cell>
          <cell r="T25">
            <v>2261</v>
          </cell>
          <cell r="U25">
            <v>22174.322154720001</v>
          </cell>
          <cell r="Z25">
            <v>1400</v>
          </cell>
          <cell r="AA25">
            <v>22360.263111321685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2_1"/>
      <sheetName val="прил3"/>
      <sheetName val="прил4 2021"/>
      <sheetName val="прил4 2023"/>
      <sheetName val="прил5"/>
      <sheetName val="прил6"/>
      <sheetName val="прил7"/>
      <sheetName val="прил8"/>
      <sheetName val="прил9"/>
      <sheetName val="прил10"/>
    </sheetNames>
    <sheetDataSet>
      <sheetData sheetId="0">
        <row r="35">
          <cell r="CB35" t="str">
            <v>Корректировка количества и стоимости вследствии уточнения спецификации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</sheetNames>
    <sheetDataSet>
      <sheetData sheetId="0">
        <row r="14">
          <cell r="C14" t="str">
    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G28"/>
  <sheetViews>
    <sheetView tabSelected="1" topLeftCell="H9" zoomScale="90" zoomScaleNormal="90" zoomScaleSheetLayoutView="100" workbookViewId="0">
      <selection activeCell="Q19" sqref="Q19:Q22"/>
    </sheetView>
  </sheetViews>
  <sheetFormatPr defaultColWidth="9.140625" defaultRowHeight="15.75" x14ac:dyDescent="0.25"/>
  <cols>
    <col min="1" max="1" width="13.28515625" style="5" customWidth="1"/>
    <col min="2" max="2" width="37.28515625" style="5" customWidth="1"/>
    <col min="3" max="3" width="19.85546875" style="5" customWidth="1"/>
    <col min="4" max="4" width="46" style="4" customWidth="1"/>
    <col min="5" max="5" width="29.42578125" style="4" customWidth="1"/>
    <col min="6" max="6" width="22.85546875" style="4" customWidth="1"/>
    <col min="7" max="7" width="25.7109375" style="4" customWidth="1"/>
    <col min="8" max="8" width="25.42578125" style="4" customWidth="1"/>
    <col min="9" max="13" width="15.42578125" style="3" customWidth="1"/>
    <col min="14" max="14" width="14.42578125" style="3" customWidth="1"/>
    <col min="15" max="15" width="13.7109375" style="16" customWidth="1"/>
    <col min="16" max="16" width="14.85546875" style="16" customWidth="1"/>
    <col min="17" max="18" width="22.42578125" style="16" customWidth="1"/>
    <col min="19" max="20" width="36.85546875" style="16" customWidth="1"/>
    <col min="21" max="21" width="27.7109375" style="2" customWidth="1"/>
    <col min="22" max="22" width="6" style="2" customWidth="1"/>
    <col min="23" max="16384" width="9.140625" style="2"/>
  </cols>
  <sheetData>
    <row r="1" spans="1:33" ht="18.75" x14ac:dyDescent="0.25">
      <c r="U1" s="20"/>
    </row>
    <row r="2" spans="1:33" ht="18.75" x14ac:dyDescent="0.3">
      <c r="U2" s="21"/>
    </row>
    <row r="3" spans="1:33" ht="18.75" x14ac:dyDescent="0.3">
      <c r="U3" s="21"/>
    </row>
    <row r="4" spans="1:33" ht="18.75" x14ac:dyDescent="0.3">
      <c r="U4" s="21"/>
    </row>
    <row r="5" spans="1:33" ht="18.75" x14ac:dyDescent="0.25">
      <c r="A5" s="64" t="s">
        <v>40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45"/>
      <c r="U5" s="23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33" ht="18.75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45"/>
      <c r="U6" s="23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3" ht="18.75" x14ac:dyDescent="0.3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46"/>
      <c r="U7" s="24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x14ac:dyDescent="0.25">
      <c r="A8" s="2"/>
      <c r="B8" s="2"/>
      <c r="C8" s="2"/>
      <c r="D8" s="2"/>
      <c r="E8" s="12" t="s">
        <v>16</v>
      </c>
      <c r="F8" s="12"/>
      <c r="G8" s="12"/>
      <c r="H8" s="12"/>
      <c r="S8" s="14"/>
      <c r="T8" s="14"/>
    </row>
    <row r="9" spans="1:33" x14ac:dyDescent="0.25">
      <c r="A9" s="2"/>
      <c r="B9" s="2"/>
      <c r="C9" s="2"/>
      <c r="D9" s="2"/>
      <c r="E9" s="22" t="s">
        <v>4</v>
      </c>
      <c r="F9" s="22"/>
      <c r="G9" s="22"/>
      <c r="H9" s="22"/>
      <c r="S9" s="22"/>
      <c r="T9" s="22"/>
    </row>
    <row r="10" spans="1:33" x14ac:dyDescent="0.25">
      <c r="A10" s="2"/>
      <c r="B10" s="2"/>
      <c r="C10" s="2"/>
      <c r="D10" s="2"/>
      <c r="E10" s="5"/>
      <c r="F10" s="5"/>
      <c r="G10" s="5"/>
      <c r="H10" s="5"/>
      <c r="S10" s="14"/>
      <c r="T10" s="14"/>
    </row>
    <row r="11" spans="1:33" s="6" customFormat="1" x14ac:dyDescent="0.25">
      <c r="E11" s="12" t="s">
        <v>20</v>
      </c>
      <c r="F11" s="12"/>
      <c r="G11" s="12"/>
      <c r="H11" s="12"/>
      <c r="S11" s="9"/>
      <c r="T11" s="9"/>
    </row>
    <row r="12" spans="1:33" s="25" customFormat="1" x14ac:dyDescent="0.25">
      <c r="S12" s="26"/>
      <c r="T12" s="26"/>
    </row>
    <row r="13" spans="1:33" s="25" customFormat="1" x14ac:dyDescent="0.25">
      <c r="E13" s="12"/>
      <c r="F13" s="12"/>
      <c r="G13" s="12"/>
      <c r="H13" s="12"/>
      <c r="S13" s="26"/>
      <c r="T13" s="26"/>
    </row>
    <row r="14" spans="1:33" s="25" customFormat="1" x14ac:dyDescent="0.25">
      <c r="E14" s="12"/>
      <c r="F14" s="12"/>
      <c r="G14" s="12"/>
      <c r="H14" s="12"/>
      <c r="S14" s="26"/>
      <c r="T14" s="26"/>
    </row>
    <row r="15" spans="1:33" s="7" customForma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33" ht="15.75" customHeight="1" x14ac:dyDescent="0.25">
      <c r="A16" s="66" t="s">
        <v>10</v>
      </c>
      <c r="B16" s="66" t="s">
        <v>6</v>
      </c>
      <c r="C16" s="66" t="s">
        <v>5</v>
      </c>
      <c r="D16" s="66" t="s">
        <v>36</v>
      </c>
      <c r="E16" s="67" t="s">
        <v>9</v>
      </c>
      <c r="F16" s="61" t="s">
        <v>15</v>
      </c>
      <c r="G16" s="68" t="s">
        <v>14</v>
      </c>
      <c r="H16" s="69" t="s">
        <v>12</v>
      </c>
      <c r="I16" s="70" t="s">
        <v>2</v>
      </c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2"/>
      <c r="U16" s="60" t="s">
        <v>8</v>
      </c>
    </row>
    <row r="17" spans="1:21" s="17" customFormat="1" ht="78.75" x14ac:dyDescent="0.25">
      <c r="A17" s="62"/>
      <c r="B17" s="62"/>
      <c r="C17" s="62"/>
      <c r="D17" s="62"/>
      <c r="E17" s="67"/>
      <c r="F17" s="62"/>
      <c r="G17" s="62"/>
      <c r="H17" s="62"/>
      <c r="I17" s="27"/>
      <c r="J17" s="47"/>
      <c r="K17" s="47"/>
      <c r="L17" s="47"/>
      <c r="M17" s="47"/>
      <c r="N17" s="27" t="s">
        <v>0</v>
      </c>
      <c r="O17" s="27" t="s">
        <v>7</v>
      </c>
      <c r="P17" s="27" t="s">
        <v>1</v>
      </c>
      <c r="Q17" s="27" t="s">
        <v>23</v>
      </c>
      <c r="R17" s="47" t="s">
        <v>25</v>
      </c>
      <c r="S17" s="28" t="s">
        <v>32</v>
      </c>
      <c r="T17" s="55" t="s">
        <v>26</v>
      </c>
      <c r="U17" s="60"/>
    </row>
    <row r="18" spans="1:21" s="8" customFormat="1" x14ac:dyDescent="0.25">
      <c r="A18" s="13">
        <v>1</v>
      </c>
      <c r="B18" s="13">
        <v>2</v>
      </c>
      <c r="C18" s="13">
        <v>3</v>
      </c>
      <c r="D18" s="13">
        <v>4</v>
      </c>
      <c r="E18" s="13">
        <v>5</v>
      </c>
      <c r="F18" s="13">
        <v>6</v>
      </c>
      <c r="G18" s="13">
        <v>7</v>
      </c>
      <c r="H18" s="13">
        <v>8</v>
      </c>
      <c r="I18" s="49" t="s">
        <v>27</v>
      </c>
      <c r="J18" s="49" t="s">
        <v>28</v>
      </c>
      <c r="K18" s="49" t="s">
        <v>29</v>
      </c>
      <c r="L18" s="49" t="s">
        <v>30</v>
      </c>
      <c r="M18" s="49" t="s">
        <v>31</v>
      </c>
      <c r="N18" s="13">
        <v>10</v>
      </c>
      <c r="O18" s="13">
        <v>11</v>
      </c>
      <c r="P18" s="13">
        <v>12</v>
      </c>
      <c r="Q18" s="13">
        <v>13</v>
      </c>
      <c r="R18" s="13">
        <v>14</v>
      </c>
      <c r="S18" s="13">
        <v>15</v>
      </c>
      <c r="T18" s="13">
        <v>16</v>
      </c>
      <c r="U18" s="13">
        <v>17</v>
      </c>
    </row>
    <row r="19" spans="1:21" s="33" customFormat="1" ht="76.5" x14ac:dyDescent="0.25">
      <c r="A19" s="34" t="s">
        <v>17</v>
      </c>
      <c r="B19" s="39" t="str">
        <f>'[5]1'!$C$14</f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19" s="40" t="s">
        <v>48</v>
      </c>
      <c r="D19" s="35" t="s">
        <v>21</v>
      </c>
      <c r="E19" s="36" t="s">
        <v>19</v>
      </c>
      <c r="F19" s="37" t="s">
        <v>3</v>
      </c>
      <c r="G19" s="37" t="s">
        <v>18</v>
      </c>
      <c r="H19" s="37" t="s">
        <v>24</v>
      </c>
      <c r="I19" s="51">
        <f>J19</f>
        <v>107.3</v>
      </c>
      <c r="J19" s="52">
        <f>ROUND('[1]Дефл год Базовый Сайт'!$C$94,1)</f>
        <v>107.3</v>
      </c>
      <c r="K19" s="51">
        <f>ROUND('[2]ИПЦ Базовый Сайт'!$D$9,1)</f>
        <v>105.8</v>
      </c>
      <c r="L19" s="52">
        <f>ROUND('[1]Дефл год Базовый Сайт'!$D$94,1)</f>
        <v>105.1</v>
      </c>
      <c r="M19" s="51">
        <v>1</v>
      </c>
      <c r="N19" s="41">
        <f>[3]свод!$H20</f>
        <v>13905</v>
      </c>
      <c r="O19" s="38" t="s">
        <v>22</v>
      </c>
      <c r="P19" s="38"/>
      <c r="Q19" s="48">
        <v>32933</v>
      </c>
      <c r="R19" s="53">
        <v>0.8</v>
      </c>
      <c r="S19" s="48">
        <f>(I19/J19)*(K19/L19)*M19*Q19*R19</f>
        <v>26521.875547098003</v>
      </c>
      <c r="T19" s="50">
        <f>N19*S19/1000</f>
        <v>368786.67948239774</v>
      </c>
      <c r="U19" s="39" t="str">
        <f>[4]прил1!$CB$35</f>
        <v>Корректировка количества и стоимости вследствии уточнения спецификации</v>
      </c>
    </row>
    <row r="20" spans="1:21" s="33" customFormat="1" ht="67.5" customHeight="1" x14ac:dyDescent="0.25">
      <c r="A20" s="42" t="str">
        <f>A19</f>
        <v>1.2.1.1</v>
      </c>
      <c r="B20" s="39" t="str">
        <f>B19</f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0" s="40" t="str">
        <f>C19</f>
        <v>K_15.01.0199</v>
      </c>
      <c r="D20" s="35" t="s">
        <v>34</v>
      </c>
      <c r="E20" s="36" t="s">
        <v>19</v>
      </c>
      <c r="F20" s="37" t="s">
        <v>3</v>
      </c>
      <c r="G20" s="37" t="s">
        <v>18</v>
      </c>
      <c r="H20" s="37" t="str">
        <f>H$19</f>
        <v>2025</v>
      </c>
      <c r="I20" s="51">
        <f>I$19</f>
        <v>107.3</v>
      </c>
      <c r="J20" s="51">
        <f t="shared" ref="J20:M20" si="0">J$19</f>
        <v>107.3</v>
      </c>
      <c r="K20" s="51">
        <f t="shared" si="0"/>
        <v>105.8</v>
      </c>
      <c r="L20" s="51">
        <f t="shared" si="0"/>
        <v>105.1</v>
      </c>
      <c r="M20" s="51">
        <f t="shared" si="0"/>
        <v>1</v>
      </c>
      <c r="N20" s="41">
        <f>[3]свод!$H21</f>
        <v>277</v>
      </c>
      <c r="O20" s="38" t="str">
        <f>O$19</f>
        <v>рублей за точку учета</v>
      </c>
      <c r="P20" s="38"/>
      <c r="Q20" s="48">
        <v>44031</v>
      </c>
      <c r="R20" s="54">
        <v>0.8</v>
      </c>
      <c r="S20" s="48">
        <f t="shared" ref="S20:S22" si="1">(I20/J20)*(K20/L20)*M20*Q20*R20</f>
        <v>35459.408563273078</v>
      </c>
      <c r="T20" s="50">
        <f t="shared" ref="T20:T24" si="2">N20*S20/1000</f>
        <v>9822.256172026644</v>
      </c>
      <c r="U20" s="39" t="str">
        <f>[4]прил1!$CB$35</f>
        <v>Корректировка количества и стоимости вследствии уточнения спецификации</v>
      </c>
    </row>
    <row r="21" spans="1:21" s="33" customFormat="1" ht="67.5" customHeight="1" x14ac:dyDescent="0.25">
      <c r="A21" s="42" t="str">
        <f t="shared" ref="A21:C23" si="3">A19</f>
        <v>1.2.1.1</v>
      </c>
      <c r="B21" s="39" t="str">
        <f t="shared" si="3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1" s="40" t="str">
        <f t="shared" si="3"/>
        <v>K_15.01.0199</v>
      </c>
      <c r="D21" s="35" t="s">
        <v>33</v>
      </c>
      <c r="E21" s="36" t="s">
        <v>19</v>
      </c>
      <c r="F21" s="37" t="s">
        <v>3</v>
      </c>
      <c r="G21" s="37" t="s">
        <v>18</v>
      </c>
      <c r="H21" s="37" t="str">
        <f t="shared" ref="H21:H24" si="4">H$19</f>
        <v>2025</v>
      </c>
      <c r="I21" s="51">
        <f t="shared" ref="I21:M22" si="5">I$19</f>
        <v>107.3</v>
      </c>
      <c r="J21" s="51">
        <f t="shared" si="5"/>
        <v>107.3</v>
      </c>
      <c r="K21" s="51">
        <f t="shared" si="5"/>
        <v>105.8</v>
      </c>
      <c r="L21" s="51">
        <f t="shared" si="5"/>
        <v>105.1</v>
      </c>
      <c r="M21" s="51">
        <f t="shared" si="5"/>
        <v>1</v>
      </c>
      <c r="N21" s="41">
        <f>[3]свод!$H22</f>
        <v>1478</v>
      </c>
      <c r="O21" s="38" t="str">
        <f t="shared" ref="O21:O22" si="6">O$19</f>
        <v>рублей за точку учета</v>
      </c>
      <c r="P21" s="38"/>
      <c r="Q21" s="48">
        <v>51381</v>
      </c>
      <c r="R21" s="54">
        <v>1</v>
      </c>
      <c r="S21" s="48">
        <f t="shared" si="1"/>
        <v>51723.214081826838</v>
      </c>
      <c r="T21" s="50">
        <f t="shared" si="2"/>
        <v>76446.910412940066</v>
      </c>
      <c r="U21" s="39" t="str">
        <f>[4]прил1!$CB$35</f>
        <v>Корректировка количества и стоимости вследствии уточнения спецификации</v>
      </c>
    </row>
    <row r="22" spans="1:21" s="33" customFormat="1" ht="76.5" x14ac:dyDescent="0.25">
      <c r="A22" s="42" t="str">
        <f t="shared" si="3"/>
        <v>1.2.1.1</v>
      </c>
      <c r="B22" s="39" t="str">
        <f t="shared" si="3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2" s="40" t="str">
        <f t="shared" si="3"/>
        <v>K_15.01.0199</v>
      </c>
      <c r="D22" s="35" t="s">
        <v>35</v>
      </c>
      <c r="E22" s="36" t="s">
        <v>19</v>
      </c>
      <c r="F22" s="37" t="s">
        <v>3</v>
      </c>
      <c r="G22" s="37" t="s">
        <v>18</v>
      </c>
      <c r="H22" s="37" t="str">
        <f t="shared" si="4"/>
        <v>2025</v>
      </c>
      <c r="I22" s="51">
        <f t="shared" si="5"/>
        <v>107.3</v>
      </c>
      <c r="J22" s="51">
        <f t="shared" si="5"/>
        <v>107.3</v>
      </c>
      <c r="K22" s="51">
        <f t="shared" si="5"/>
        <v>105.8</v>
      </c>
      <c r="L22" s="51">
        <f t="shared" si="5"/>
        <v>105.1</v>
      </c>
      <c r="M22" s="51">
        <f t="shared" si="5"/>
        <v>1</v>
      </c>
      <c r="N22" s="41">
        <f>[3]свод!$H23</f>
        <v>44</v>
      </c>
      <c r="O22" s="38" t="str">
        <f t="shared" si="6"/>
        <v>рублей за точку учета</v>
      </c>
      <c r="P22" s="38"/>
      <c r="Q22" s="48">
        <f>Q20</f>
        <v>44031</v>
      </c>
      <c r="R22" s="54">
        <v>1</v>
      </c>
      <c r="S22" s="48">
        <f>(I22/J22)*(K22/L22)*M22*Q22*R22</f>
        <v>44324.260704091343</v>
      </c>
      <c r="T22" s="50">
        <f t="shared" si="2"/>
        <v>1950.267470980019</v>
      </c>
      <c r="U22" s="39" t="str">
        <f>[4]прил1!$CB$35</f>
        <v>Корректировка количества и стоимости вследствии уточнения спецификации</v>
      </c>
    </row>
    <row r="23" spans="1:21" s="33" customFormat="1" ht="76.5" x14ac:dyDescent="0.25">
      <c r="A23" s="42" t="str">
        <f t="shared" si="3"/>
        <v>1.2.1.1</v>
      </c>
      <c r="B23" s="39" t="str">
        <f t="shared" si="3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3" s="40" t="str">
        <f t="shared" si="3"/>
        <v>K_15.01.0199</v>
      </c>
      <c r="D23" s="35" t="s">
        <v>37</v>
      </c>
      <c r="E23" s="36" t="s">
        <v>19</v>
      </c>
      <c r="F23" s="37" t="s">
        <v>3</v>
      </c>
      <c r="G23" s="37" t="s">
        <v>18</v>
      </c>
      <c r="H23" s="37" t="str">
        <f t="shared" si="4"/>
        <v>2025</v>
      </c>
      <c r="I23" s="37" t="s">
        <v>3</v>
      </c>
      <c r="J23" s="37" t="s">
        <v>3</v>
      </c>
      <c r="K23" s="37" t="s">
        <v>3</v>
      </c>
      <c r="L23" s="37" t="s">
        <v>3</v>
      </c>
      <c r="M23" s="37" t="s">
        <v>3</v>
      </c>
      <c r="N23" s="41">
        <f>[3]свод!$H24</f>
        <v>1145</v>
      </c>
      <c r="O23" s="43" t="s">
        <v>39</v>
      </c>
      <c r="P23" s="37" t="s">
        <v>3</v>
      </c>
      <c r="Q23" s="48">
        <f>[3]свод!$I24</f>
        <v>64290.919999999991</v>
      </c>
      <c r="R23" s="54">
        <v>1</v>
      </c>
      <c r="S23" s="53">
        <f>Q23*R23</f>
        <v>64290.919999999991</v>
      </c>
      <c r="T23" s="50">
        <f t="shared" si="2"/>
        <v>73613.103399999993</v>
      </c>
      <c r="U23" s="39" t="str">
        <f>[4]прил1!$CB$35</f>
        <v>Корректировка количества и стоимости вследствии уточнения спецификации</v>
      </c>
    </row>
    <row r="24" spans="1:21" s="33" customFormat="1" ht="76.5" x14ac:dyDescent="0.25">
      <c r="A24" s="42" t="str">
        <f t="shared" ref="A24" si="7">A22</f>
        <v>1.2.1.1</v>
      </c>
      <c r="B24" s="39" t="str">
        <f t="shared" ref="B24" si="8">B22</f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4" s="40" t="str">
        <f t="shared" ref="C24" si="9">C22</f>
        <v>K_15.01.0199</v>
      </c>
      <c r="D24" s="35" t="s">
        <v>38</v>
      </c>
      <c r="E24" s="36" t="s">
        <v>19</v>
      </c>
      <c r="F24" s="37" t="s">
        <v>3</v>
      </c>
      <c r="G24" s="37" t="s">
        <v>18</v>
      </c>
      <c r="H24" s="37" t="str">
        <f t="shared" si="4"/>
        <v>2025</v>
      </c>
      <c r="I24" s="37" t="s">
        <v>3</v>
      </c>
      <c r="J24" s="37" t="s">
        <v>3</v>
      </c>
      <c r="K24" s="37" t="s">
        <v>3</v>
      </c>
      <c r="L24" s="37" t="s">
        <v>3</v>
      </c>
      <c r="M24" s="37" t="s">
        <v>3</v>
      </c>
      <c r="N24" s="41">
        <f>[3]свод!$H25</f>
        <v>4291</v>
      </c>
      <c r="O24" s="43" t="s">
        <v>39</v>
      </c>
      <c r="P24" s="37" t="s">
        <v>3</v>
      </c>
      <c r="Q24" s="48">
        <f>[3]свод!$I25</f>
        <v>19206.13</v>
      </c>
      <c r="R24" s="54">
        <v>1</v>
      </c>
      <c r="S24" s="53">
        <f>Q24*R24</f>
        <v>19206.13</v>
      </c>
      <c r="T24" s="50">
        <f t="shared" si="2"/>
        <v>82413.503830000001</v>
      </c>
      <c r="U24" s="39" t="str">
        <f>[4]прил1!$CB$35</f>
        <v>Корректировка количества и стоимости вследствии уточнения спецификации</v>
      </c>
    </row>
    <row r="25" spans="1:21" s="6" customFormat="1" ht="76.5" x14ac:dyDescent="0.25">
      <c r="A25" s="42" t="str">
        <f t="shared" ref="A25" si="10">A24</f>
        <v>1.2.1.1</v>
      </c>
      <c r="B25" s="39" t="str">
        <f t="shared" ref="B25" si="11">B24</f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5" s="40" t="str">
        <f t="shared" ref="C25" si="12">C24</f>
        <v>K_15.01.0199</v>
      </c>
      <c r="D25" s="18" t="s">
        <v>11</v>
      </c>
      <c r="E25" s="1" t="s">
        <v>3</v>
      </c>
      <c r="F25" s="1" t="s">
        <v>3</v>
      </c>
      <c r="G25" s="1" t="s">
        <v>3</v>
      </c>
      <c r="H25" s="1" t="s">
        <v>3</v>
      </c>
      <c r="I25" s="1" t="s">
        <v>3</v>
      </c>
      <c r="J25" s="1" t="s">
        <v>3</v>
      </c>
      <c r="K25" s="1" t="s">
        <v>3</v>
      </c>
      <c r="L25" s="1" t="s">
        <v>3</v>
      </c>
      <c r="M25" s="1" t="s">
        <v>3</v>
      </c>
      <c r="N25" s="57">
        <f>SUM(N19:N24)</f>
        <v>21140</v>
      </c>
      <c r="O25" s="1" t="s">
        <v>3</v>
      </c>
      <c r="P25" s="1" t="s">
        <v>3</v>
      </c>
      <c r="Q25" s="1" t="s">
        <v>3</v>
      </c>
      <c r="R25" s="1" t="s">
        <v>3</v>
      </c>
      <c r="S25" s="1" t="s">
        <v>3</v>
      </c>
      <c r="T25" s="56">
        <f>SUM(T19:T24)</f>
        <v>613032.72076834436</v>
      </c>
      <c r="U25" s="19" t="s">
        <v>3</v>
      </c>
    </row>
    <row r="26" spans="1:21" x14ac:dyDescent="0.25">
      <c r="A26" s="63"/>
      <c r="B26" s="63"/>
      <c r="C26" s="63"/>
      <c r="D26" s="63"/>
      <c r="E26" s="63"/>
      <c r="F26" s="63"/>
      <c r="G26" s="63"/>
      <c r="H26" s="63"/>
    </row>
    <row r="27" spans="1:21" s="30" customFormat="1" x14ac:dyDescent="0.25">
      <c r="A27" s="32" t="s">
        <v>13</v>
      </c>
      <c r="B27" s="58" t="s">
        <v>49</v>
      </c>
      <c r="C27" s="29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  <row r="28" spans="1:21" s="30" customFormat="1" x14ac:dyDescent="0.25">
      <c r="A28" s="29"/>
      <c r="B28" s="29"/>
      <c r="C28" s="29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</row>
  </sheetData>
  <mergeCells count="14">
    <mergeCell ref="U16:U17"/>
    <mergeCell ref="F16:F17"/>
    <mergeCell ref="A26:H26"/>
    <mergeCell ref="A5:S5"/>
    <mergeCell ref="A7:S7"/>
    <mergeCell ref="A16:A17"/>
    <mergeCell ref="B16:B17"/>
    <mergeCell ref="C16:C17"/>
    <mergeCell ref="D16:D17"/>
    <mergeCell ref="E16:E17"/>
    <mergeCell ref="G16:G17"/>
    <mergeCell ref="A6:S6"/>
    <mergeCell ref="H16:H17"/>
    <mergeCell ref="I16:T16"/>
  </mergeCells>
  <pageMargins left="0.25" right="0.25" top="0.75" bottom="0.75" header="0.3" footer="0.3"/>
  <pageSetup paperSize="9" scale="29" fitToHeight="0" orientation="landscape" r:id="rId1"/>
  <headerFooter differentFirst="1">
    <oddHeader>&amp;C&amp;P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CCCC-DA34-4D53-9E7B-38B757CFB188}">
  <sheetPr>
    <pageSetUpPr fitToPage="1"/>
  </sheetPr>
  <dimension ref="A1:AG28"/>
  <sheetViews>
    <sheetView topLeftCell="I12" zoomScale="90" zoomScaleNormal="90" zoomScaleSheetLayoutView="100" workbookViewId="0">
      <selection activeCell="Q19" sqref="Q19:Q22"/>
    </sheetView>
  </sheetViews>
  <sheetFormatPr defaultColWidth="9.140625" defaultRowHeight="15.75" x14ac:dyDescent="0.25"/>
  <cols>
    <col min="1" max="1" width="13.28515625" style="5" customWidth="1"/>
    <col min="2" max="2" width="37.28515625" style="5" customWidth="1"/>
    <col min="3" max="3" width="19.85546875" style="5" customWidth="1"/>
    <col min="4" max="4" width="46" style="4" customWidth="1"/>
    <col min="5" max="5" width="29.42578125" style="4" customWidth="1"/>
    <col min="6" max="6" width="22.85546875" style="4" customWidth="1"/>
    <col min="7" max="7" width="25.7109375" style="4" customWidth="1"/>
    <col min="8" max="8" width="25.42578125" style="4" customWidth="1"/>
    <col min="9" max="13" width="15.42578125" style="3" customWidth="1"/>
    <col min="14" max="14" width="14.42578125" style="3" customWidth="1"/>
    <col min="15" max="15" width="13.7109375" style="16" customWidth="1"/>
    <col min="16" max="16" width="14.85546875" style="16" customWidth="1"/>
    <col min="17" max="18" width="22.42578125" style="16" customWidth="1"/>
    <col min="19" max="20" width="36.85546875" style="16" customWidth="1"/>
    <col min="21" max="21" width="27.7109375" style="2" customWidth="1"/>
    <col min="22" max="22" width="6" style="2" customWidth="1"/>
    <col min="23" max="16384" width="9.140625" style="2"/>
  </cols>
  <sheetData>
    <row r="1" spans="1:33" ht="18.75" x14ac:dyDescent="0.25">
      <c r="U1" s="20"/>
    </row>
    <row r="2" spans="1:33" ht="18.75" x14ac:dyDescent="0.3">
      <c r="U2" s="21"/>
    </row>
    <row r="3" spans="1:33" ht="18.75" x14ac:dyDescent="0.3">
      <c r="U3" s="21"/>
    </row>
    <row r="4" spans="1:33" ht="18.75" x14ac:dyDescent="0.3">
      <c r="U4" s="21"/>
    </row>
    <row r="5" spans="1:33" ht="18.75" x14ac:dyDescent="0.25">
      <c r="A5" s="64" t="s">
        <v>40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45"/>
      <c r="U5" s="45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33" ht="18.75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45"/>
      <c r="U6" s="45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3" ht="18.75" x14ac:dyDescent="0.3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46"/>
      <c r="U7" s="46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x14ac:dyDescent="0.25">
      <c r="A8" s="2"/>
      <c r="B8" s="2"/>
      <c r="C8" s="2"/>
      <c r="D8" s="2"/>
      <c r="E8" s="12" t="s">
        <v>16</v>
      </c>
      <c r="F8" s="12"/>
      <c r="G8" s="12"/>
      <c r="H8" s="12"/>
      <c r="S8" s="14"/>
      <c r="T8" s="14"/>
    </row>
    <row r="9" spans="1:33" x14ac:dyDescent="0.25">
      <c r="A9" s="2"/>
      <c r="B9" s="2"/>
      <c r="C9" s="2"/>
      <c r="D9" s="2"/>
      <c r="E9" s="22" t="s">
        <v>4</v>
      </c>
      <c r="F9" s="22"/>
      <c r="G9" s="22"/>
      <c r="H9" s="22"/>
      <c r="S9" s="22"/>
      <c r="T9" s="22"/>
    </row>
    <row r="10" spans="1:33" x14ac:dyDescent="0.25">
      <c r="A10" s="2"/>
      <c r="B10" s="2"/>
      <c r="C10" s="2"/>
      <c r="D10" s="2"/>
      <c r="E10" s="5"/>
      <c r="F10" s="5"/>
      <c r="G10" s="5"/>
      <c r="H10" s="5"/>
      <c r="S10" s="14"/>
      <c r="T10" s="14"/>
    </row>
    <row r="11" spans="1:33" s="6" customFormat="1" x14ac:dyDescent="0.25">
      <c r="E11" s="12" t="s">
        <v>20</v>
      </c>
      <c r="F11" s="12"/>
      <c r="G11" s="12"/>
      <c r="H11" s="12"/>
      <c r="S11" s="9"/>
      <c r="T11" s="9"/>
    </row>
    <row r="12" spans="1:33" s="25" customFormat="1" x14ac:dyDescent="0.25">
      <c r="S12" s="26"/>
      <c r="T12" s="26"/>
    </row>
    <row r="13" spans="1:33" s="25" customFormat="1" x14ac:dyDescent="0.25">
      <c r="E13" s="12"/>
      <c r="F13" s="12"/>
      <c r="G13" s="12"/>
      <c r="H13" s="12"/>
      <c r="S13" s="26"/>
      <c r="T13" s="26"/>
    </row>
    <row r="14" spans="1:33" s="25" customFormat="1" x14ac:dyDescent="0.25">
      <c r="E14" s="12"/>
      <c r="F14" s="12"/>
      <c r="G14" s="12"/>
      <c r="H14" s="12"/>
      <c r="S14" s="26"/>
      <c r="T14" s="26"/>
    </row>
    <row r="15" spans="1:33" s="7" customForma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33" ht="15.75" customHeight="1" x14ac:dyDescent="0.25">
      <c r="A16" s="66" t="s">
        <v>10</v>
      </c>
      <c r="B16" s="66" t="s">
        <v>6</v>
      </c>
      <c r="C16" s="66" t="s">
        <v>5</v>
      </c>
      <c r="D16" s="66" t="s">
        <v>36</v>
      </c>
      <c r="E16" s="67" t="s">
        <v>9</v>
      </c>
      <c r="F16" s="61" t="s">
        <v>15</v>
      </c>
      <c r="G16" s="68" t="s">
        <v>14</v>
      </c>
      <c r="H16" s="69" t="s">
        <v>12</v>
      </c>
      <c r="I16" s="70" t="s">
        <v>2</v>
      </c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2"/>
      <c r="U16" s="60" t="s">
        <v>8</v>
      </c>
    </row>
    <row r="17" spans="1:21" s="17" customFormat="1" ht="78.75" x14ac:dyDescent="0.25">
      <c r="A17" s="62"/>
      <c r="B17" s="62"/>
      <c r="C17" s="62"/>
      <c r="D17" s="62"/>
      <c r="E17" s="67"/>
      <c r="F17" s="62"/>
      <c r="G17" s="62"/>
      <c r="H17" s="62"/>
      <c r="I17" s="44"/>
      <c r="J17" s="47"/>
      <c r="K17" s="47"/>
      <c r="L17" s="47"/>
      <c r="M17" s="47"/>
      <c r="N17" s="44" t="s">
        <v>0</v>
      </c>
      <c r="O17" s="44" t="s">
        <v>7</v>
      </c>
      <c r="P17" s="44" t="s">
        <v>1</v>
      </c>
      <c r="Q17" s="44" t="s">
        <v>23</v>
      </c>
      <c r="R17" s="47" t="s">
        <v>25</v>
      </c>
      <c r="S17" s="28" t="s">
        <v>32</v>
      </c>
      <c r="T17" s="55" t="s">
        <v>26</v>
      </c>
      <c r="U17" s="60"/>
    </row>
    <row r="18" spans="1:21" s="8" customFormat="1" x14ac:dyDescent="0.25">
      <c r="A18" s="13">
        <v>1</v>
      </c>
      <c r="B18" s="13">
        <v>2</v>
      </c>
      <c r="C18" s="13">
        <v>3</v>
      </c>
      <c r="D18" s="13">
        <v>4</v>
      </c>
      <c r="E18" s="13">
        <v>5</v>
      </c>
      <c r="F18" s="13">
        <v>6</v>
      </c>
      <c r="G18" s="13">
        <v>7</v>
      </c>
      <c r="H18" s="13">
        <v>8</v>
      </c>
      <c r="I18" s="49" t="s">
        <v>27</v>
      </c>
      <c r="J18" s="49" t="s">
        <v>28</v>
      </c>
      <c r="K18" s="49" t="s">
        <v>29</v>
      </c>
      <c r="L18" s="49" t="s">
        <v>30</v>
      </c>
      <c r="M18" s="49" t="s">
        <v>31</v>
      </c>
      <c r="N18" s="13">
        <v>10</v>
      </c>
      <c r="O18" s="13">
        <v>11</v>
      </c>
      <c r="P18" s="13">
        <v>12</v>
      </c>
      <c r="Q18" s="13">
        <v>13</v>
      </c>
      <c r="R18" s="13">
        <v>14</v>
      </c>
      <c r="S18" s="13">
        <v>15</v>
      </c>
      <c r="T18" s="13">
        <v>16</v>
      </c>
      <c r="U18" s="13">
        <v>17</v>
      </c>
    </row>
    <row r="19" spans="1:21" s="33" customFormat="1" ht="76.5" x14ac:dyDescent="0.25">
      <c r="A19" s="34" t="s">
        <v>17</v>
      </c>
      <c r="B19" s="39" t="str">
        <f>'[5]1'!$C$14</f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19" s="40" t="s">
        <v>48</v>
      </c>
      <c r="D19" s="35" t="s">
        <v>21</v>
      </c>
      <c r="E19" s="36" t="s">
        <v>19</v>
      </c>
      <c r="F19" s="37" t="s">
        <v>3</v>
      </c>
      <c r="G19" s="37" t="s">
        <v>18</v>
      </c>
      <c r="H19" s="37" t="s">
        <v>41</v>
      </c>
      <c r="I19" s="51">
        <f>J19</f>
        <v>107.3</v>
      </c>
      <c r="J19" s="52">
        <f>ROUND('[1]Дефл год Базовый Сайт'!$C$94,1)</f>
        <v>107.3</v>
      </c>
      <c r="K19" s="51">
        <f>ROUND('[2]ИПЦ Базовый Сайт'!$D$9,1)</f>
        <v>105.8</v>
      </c>
      <c r="L19" s="52">
        <f>ROUND('[1]Дефл год Базовый Сайт'!$D$94,1)</f>
        <v>105.1</v>
      </c>
      <c r="M19" s="52">
        <f>ROUND('[1]Дефл год Базовый Сайт'!$E$94,1)</f>
        <v>104.2</v>
      </c>
      <c r="N19" s="41">
        <f>[3]свод!$N20</f>
        <v>14024</v>
      </c>
      <c r="O19" s="38" t="s">
        <v>22</v>
      </c>
      <c r="P19" s="38"/>
      <c r="Q19" s="48">
        <v>32933</v>
      </c>
      <c r="R19" s="53">
        <v>0.8</v>
      </c>
      <c r="S19" s="48">
        <f>(I19/J19)*(K19/L19)*M19/100*Q19*R19</f>
        <v>27635.794320076122</v>
      </c>
      <c r="T19" s="50">
        <f>N19*S19/1000</f>
        <v>387564.37954474753</v>
      </c>
      <c r="U19" s="39" t="str">
        <f>[4]прил1!$CB$35</f>
        <v>Корректировка количества и стоимости вследствии уточнения спецификации</v>
      </c>
    </row>
    <row r="20" spans="1:21" s="33" customFormat="1" ht="67.5" customHeight="1" x14ac:dyDescent="0.25">
      <c r="A20" s="42" t="str">
        <f>A19</f>
        <v>1.2.1.1</v>
      </c>
      <c r="B20" s="39" t="str">
        <f>B19</f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0" s="40" t="str">
        <f>C19</f>
        <v>K_15.01.0199</v>
      </c>
      <c r="D20" s="35" t="s">
        <v>34</v>
      </c>
      <c r="E20" s="36" t="s">
        <v>19</v>
      </c>
      <c r="F20" s="37" t="s">
        <v>3</v>
      </c>
      <c r="G20" s="37" t="s">
        <v>18</v>
      </c>
      <c r="H20" s="37" t="str">
        <f>H$19</f>
        <v>2026</v>
      </c>
      <c r="I20" s="51">
        <f>I$19</f>
        <v>107.3</v>
      </c>
      <c r="J20" s="51">
        <f t="shared" ref="J20:M20" si="0">J$19</f>
        <v>107.3</v>
      </c>
      <c r="K20" s="51">
        <f t="shared" si="0"/>
        <v>105.8</v>
      </c>
      <c r="L20" s="51">
        <f t="shared" si="0"/>
        <v>105.1</v>
      </c>
      <c r="M20" s="51">
        <f t="shared" si="0"/>
        <v>104.2</v>
      </c>
      <c r="N20" s="41">
        <f>[3]свод!$N21</f>
        <v>377</v>
      </c>
      <c r="O20" s="38" t="str">
        <f>O$19</f>
        <v>рублей за точку учета</v>
      </c>
      <c r="P20" s="38"/>
      <c r="Q20" s="48">
        <v>44031</v>
      </c>
      <c r="R20" s="54">
        <v>0.8</v>
      </c>
      <c r="S20" s="48">
        <f t="shared" ref="S20:S22" si="1">(I20/J20)*(K20/L20)*M20/100*Q20*R20</f>
        <v>36948.70372293055</v>
      </c>
      <c r="T20" s="50">
        <f t="shared" ref="T20:T24" si="2">N20*S20/1000</f>
        <v>13929.661303544817</v>
      </c>
      <c r="U20" s="39" t="str">
        <f>[4]прил1!$CB$35</f>
        <v>Корректировка количества и стоимости вследствии уточнения спецификации</v>
      </c>
    </row>
    <row r="21" spans="1:21" s="33" customFormat="1" ht="67.5" customHeight="1" x14ac:dyDescent="0.25">
      <c r="A21" s="42" t="str">
        <f t="shared" ref="A21:C24" si="3">A19</f>
        <v>1.2.1.1</v>
      </c>
      <c r="B21" s="39" t="str">
        <f t="shared" si="3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1" s="40" t="str">
        <f t="shared" si="3"/>
        <v>K_15.01.0199</v>
      </c>
      <c r="D21" s="35" t="s">
        <v>33</v>
      </c>
      <c r="E21" s="36" t="s">
        <v>19</v>
      </c>
      <c r="F21" s="37" t="s">
        <v>3</v>
      </c>
      <c r="G21" s="37" t="s">
        <v>18</v>
      </c>
      <c r="H21" s="37" t="str">
        <f t="shared" ref="H21:M24" si="4">H$19</f>
        <v>2026</v>
      </c>
      <c r="I21" s="51">
        <f t="shared" si="4"/>
        <v>107.3</v>
      </c>
      <c r="J21" s="51">
        <f t="shared" si="4"/>
        <v>107.3</v>
      </c>
      <c r="K21" s="51">
        <f t="shared" si="4"/>
        <v>105.8</v>
      </c>
      <c r="L21" s="51">
        <f t="shared" si="4"/>
        <v>105.1</v>
      </c>
      <c r="M21" s="51">
        <f t="shared" si="4"/>
        <v>104.2</v>
      </c>
      <c r="N21" s="41">
        <f>[3]свод!$N22</f>
        <v>2128</v>
      </c>
      <c r="O21" s="38" t="str">
        <f t="shared" ref="O21:O22" si="5">O$19</f>
        <v>рублей за точку учета</v>
      </c>
      <c r="P21" s="38"/>
      <c r="Q21" s="48">
        <v>51381</v>
      </c>
      <c r="R21" s="54">
        <v>1</v>
      </c>
      <c r="S21" s="48">
        <f t="shared" si="1"/>
        <v>53895.589073263567</v>
      </c>
      <c r="T21" s="50">
        <f t="shared" si="2"/>
        <v>114689.81354790487</v>
      </c>
      <c r="U21" s="39" t="str">
        <f>[4]прил1!$CB$35</f>
        <v>Корректировка количества и стоимости вследствии уточнения спецификации</v>
      </c>
    </row>
    <row r="22" spans="1:21" s="33" customFormat="1" ht="76.5" x14ac:dyDescent="0.25">
      <c r="A22" s="42" t="str">
        <f t="shared" si="3"/>
        <v>1.2.1.1</v>
      </c>
      <c r="B22" s="39" t="str">
        <f t="shared" si="3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2" s="40" t="str">
        <f t="shared" si="3"/>
        <v>K_15.01.0199</v>
      </c>
      <c r="D22" s="35" t="s">
        <v>35</v>
      </c>
      <c r="E22" s="36" t="s">
        <v>19</v>
      </c>
      <c r="F22" s="37" t="s">
        <v>3</v>
      </c>
      <c r="G22" s="37" t="s">
        <v>18</v>
      </c>
      <c r="H22" s="37" t="str">
        <f t="shared" si="4"/>
        <v>2026</v>
      </c>
      <c r="I22" s="51">
        <f t="shared" si="4"/>
        <v>107.3</v>
      </c>
      <c r="J22" s="51">
        <f t="shared" si="4"/>
        <v>107.3</v>
      </c>
      <c r="K22" s="51">
        <f t="shared" si="4"/>
        <v>105.8</v>
      </c>
      <c r="L22" s="51">
        <f t="shared" si="4"/>
        <v>105.1</v>
      </c>
      <c r="M22" s="51">
        <f t="shared" si="4"/>
        <v>104.2</v>
      </c>
      <c r="N22" s="41">
        <f>[3]свод!$N23</f>
        <v>153</v>
      </c>
      <c r="O22" s="38" t="str">
        <f t="shared" si="5"/>
        <v>рублей за точку учета</v>
      </c>
      <c r="P22" s="38"/>
      <c r="Q22" s="48">
        <f>Q20</f>
        <v>44031</v>
      </c>
      <c r="R22" s="54">
        <v>1</v>
      </c>
      <c r="S22" s="48">
        <f t="shared" si="1"/>
        <v>46185.879653663185</v>
      </c>
      <c r="T22" s="50">
        <f t="shared" si="2"/>
        <v>7066.4395870104672</v>
      </c>
      <c r="U22" s="39" t="str">
        <f>[4]прил1!$CB$35</f>
        <v>Корректировка количества и стоимости вследствии уточнения спецификации</v>
      </c>
    </row>
    <row r="23" spans="1:21" s="33" customFormat="1" ht="76.5" x14ac:dyDescent="0.25">
      <c r="A23" s="42" t="str">
        <f t="shared" si="3"/>
        <v>1.2.1.1</v>
      </c>
      <c r="B23" s="39" t="str">
        <f t="shared" si="3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3" s="40" t="str">
        <f t="shared" si="3"/>
        <v>K_15.01.0199</v>
      </c>
      <c r="D23" s="35" t="s">
        <v>37</v>
      </c>
      <c r="E23" s="36" t="s">
        <v>19</v>
      </c>
      <c r="F23" s="37" t="s">
        <v>3</v>
      </c>
      <c r="G23" s="37" t="s">
        <v>18</v>
      </c>
      <c r="H23" s="37" t="str">
        <f t="shared" si="4"/>
        <v>2026</v>
      </c>
      <c r="I23" s="37" t="s">
        <v>3</v>
      </c>
      <c r="J23" s="37" t="s">
        <v>3</v>
      </c>
      <c r="K23" s="37" t="s">
        <v>3</v>
      </c>
      <c r="L23" s="37" t="s">
        <v>3</v>
      </c>
      <c r="M23" s="37" t="s">
        <v>3</v>
      </c>
      <c r="N23" s="41">
        <f>[3]свод!$N24</f>
        <v>937</v>
      </c>
      <c r="O23" s="43" t="s">
        <v>39</v>
      </c>
      <c r="P23" s="37" t="s">
        <v>3</v>
      </c>
      <c r="Q23" s="48">
        <f>[3]свод!$O24</f>
        <v>69241.32084</v>
      </c>
      <c r="R23" s="54">
        <v>1</v>
      </c>
      <c r="S23" s="53">
        <f>Q23*R23</f>
        <v>69241.32084</v>
      </c>
      <c r="T23" s="50">
        <f t="shared" si="2"/>
        <v>64879.117627079999</v>
      </c>
      <c r="U23" s="39" t="str">
        <f>[4]прил1!$CB$35</f>
        <v>Корректировка количества и стоимости вследствии уточнения спецификации</v>
      </c>
    </row>
    <row r="24" spans="1:21" s="33" customFormat="1" ht="76.5" x14ac:dyDescent="0.25">
      <c r="A24" s="42" t="str">
        <f t="shared" si="3"/>
        <v>1.2.1.1</v>
      </c>
      <c r="B24" s="39" t="str">
        <f t="shared" si="3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4" s="40" t="str">
        <f t="shared" si="3"/>
        <v>K_15.01.0199</v>
      </c>
      <c r="D24" s="35" t="s">
        <v>38</v>
      </c>
      <c r="E24" s="36" t="s">
        <v>19</v>
      </c>
      <c r="F24" s="37" t="s">
        <v>3</v>
      </c>
      <c r="G24" s="37" t="s">
        <v>18</v>
      </c>
      <c r="H24" s="37" t="str">
        <f t="shared" si="4"/>
        <v>2026</v>
      </c>
      <c r="I24" s="37" t="s">
        <v>3</v>
      </c>
      <c r="J24" s="37" t="s">
        <v>3</v>
      </c>
      <c r="K24" s="37" t="s">
        <v>3</v>
      </c>
      <c r="L24" s="37" t="s">
        <v>3</v>
      </c>
      <c r="M24" s="37" t="s">
        <v>3</v>
      </c>
      <c r="N24" s="41">
        <f>[3]свод!$N25</f>
        <v>2311</v>
      </c>
      <c r="O24" s="43" t="s">
        <v>39</v>
      </c>
      <c r="P24" s="37" t="s">
        <v>3</v>
      </c>
      <c r="Q24" s="48">
        <f>[3]свод!$O25</f>
        <v>20685.00201</v>
      </c>
      <c r="R24" s="54">
        <v>1</v>
      </c>
      <c r="S24" s="53">
        <f>Q24*R24</f>
        <v>20685.00201</v>
      </c>
      <c r="T24" s="50">
        <f t="shared" si="2"/>
        <v>47803.039645110002</v>
      </c>
      <c r="U24" s="39" t="str">
        <f>[4]прил1!$CB$35</f>
        <v>Корректировка количества и стоимости вследствии уточнения спецификации</v>
      </c>
    </row>
    <row r="25" spans="1:21" s="6" customFormat="1" ht="76.5" x14ac:dyDescent="0.25">
      <c r="A25" s="42" t="str">
        <f t="shared" ref="A25:C25" si="6">A24</f>
        <v>1.2.1.1</v>
      </c>
      <c r="B25" s="39" t="str">
        <f t="shared" si="6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5" s="40" t="str">
        <f t="shared" si="6"/>
        <v>K_15.01.0199</v>
      </c>
      <c r="D25" s="18" t="s">
        <v>11</v>
      </c>
      <c r="E25" s="1" t="s">
        <v>3</v>
      </c>
      <c r="F25" s="1" t="s">
        <v>3</v>
      </c>
      <c r="G25" s="1" t="s">
        <v>3</v>
      </c>
      <c r="H25" s="1" t="s">
        <v>3</v>
      </c>
      <c r="I25" s="1" t="s">
        <v>3</v>
      </c>
      <c r="J25" s="1" t="s">
        <v>3</v>
      </c>
      <c r="K25" s="1" t="s">
        <v>3</v>
      </c>
      <c r="L25" s="1" t="s">
        <v>3</v>
      </c>
      <c r="M25" s="1" t="s">
        <v>3</v>
      </c>
      <c r="N25" s="57">
        <f>SUM(N19:N24)</f>
        <v>19930</v>
      </c>
      <c r="O25" s="1" t="s">
        <v>3</v>
      </c>
      <c r="P25" s="1" t="s">
        <v>3</v>
      </c>
      <c r="Q25" s="1" t="s">
        <v>3</v>
      </c>
      <c r="R25" s="1" t="s">
        <v>3</v>
      </c>
      <c r="S25" s="1" t="s">
        <v>3</v>
      </c>
      <c r="T25" s="56">
        <f>SUM(T19:T24)</f>
        <v>635932.45125539775</v>
      </c>
      <c r="U25" s="19" t="s">
        <v>3</v>
      </c>
    </row>
    <row r="26" spans="1:21" x14ac:dyDescent="0.25">
      <c r="A26" s="63"/>
      <c r="B26" s="63"/>
      <c r="C26" s="63"/>
      <c r="D26" s="63"/>
      <c r="E26" s="63"/>
      <c r="F26" s="63"/>
      <c r="G26" s="63"/>
      <c r="H26" s="63"/>
    </row>
    <row r="27" spans="1:21" s="30" customFormat="1" x14ac:dyDescent="0.25">
      <c r="A27" s="32" t="s">
        <v>13</v>
      </c>
      <c r="B27" s="58" t="s">
        <v>49</v>
      </c>
      <c r="C27" s="29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  <row r="28" spans="1:21" s="30" customFormat="1" x14ac:dyDescent="0.25">
      <c r="A28" s="29"/>
      <c r="B28" s="29"/>
      <c r="C28" s="29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</row>
  </sheetData>
  <mergeCells count="14">
    <mergeCell ref="H16:H17"/>
    <mergeCell ref="I16:T16"/>
    <mergeCell ref="U16:U17"/>
    <mergeCell ref="A26:H26"/>
    <mergeCell ref="A5:S5"/>
    <mergeCell ref="A6:S6"/>
    <mergeCell ref="A7:S7"/>
    <mergeCell ref="A16:A17"/>
    <mergeCell ref="B16:B17"/>
    <mergeCell ref="C16:C17"/>
    <mergeCell ref="D16:D17"/>
    <mergeCell ref="E16:E17"/>
    <mergeCell ref="F16:F17"/>
    <mergeCell ref="G16:G17"/>
  </mergeCells>
  <pageMargins left="0.25" right="0.25" top="0.75" bottom="0.75" header="0.3" footer="0.3"/>
  <pageSetup paperSize="9" scale="29" fitToHeight="0" orientation="landscape" r:id="rId1"/>
  <headerFooter differentFirst="1">
    <oddHeader>&amp;C&amp;P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C8C61-1050-4C86-886A-713D340F66A4}">
  <sheetPr>
    <pageSetUpPr fitToPage="1"/>
  </sheetPr>
  <dimension ref="A1:AH28"/>
  <sheetViews>
    <sheetView topLeftCell="G12" zoomScale="90" zoomScaleNormal="90" zoomScaleSheetLayoutView="100" workbookViewId="0">
      <selection activeCell="P19" sqref="P19"/>
    </sheetView>
  </sheetViews>
  <sheetFormatPr defaultColWidth="9.140625" defaultRowHeight="15.75" x14ac:dyDescent="0.25"/>
  <cols>
    <col min="1" max="1" width="13.28515625" style="5" customWidth="1"/>
    <col min="2" max="2" width="37.28515625" style="5" customWidth="1"/>
    <col min="3" max="3" width="19.85546875" style="5" customWidth="1"/>
    <col min="4" max="4" width="46" style="4" customWidth="1"/>
    <col min="5" max="5" width="29.42578125" style="4" customWidth="1"/>
    <col min="6" max="6" width="22.85546875" style="4" customWidth="1"/>
    <col min="7" max="7" width="25.7109375" style="4" customWidth="1"/>
    <col min="8" max="8" width="25.42578125" style="4" customWidth="1"/>
    <col min="9" max="14" width="15.42578125" style="3" customWidth="1"/>
    <col min="15" max="15" width="14.42578125" style="3" customWidth="1"/>
    <col min="16" max="16" width="13.7109375" style="16" customWidth="1"/>
    <col min="17" max="17" width="14.85546875" style="16" customWidth="1"/>
    <col min="18" max="19" width="22.42578125" style="16" customWidth="1"/>
    <col min="20" max="20" width="35.85546875" style="16" customWidth="1"/>
    <col min="21" max="21" width="36.85546875" style="16" customWidth="1"/>
    <col min="22" max="22" width="27.7109375" style="2" customWidth="1"/>
    <col min="23" max="23" width="6" style="2" customWidth="1"/>
    <col min="24" max="16384" width="9.140625" style="2"/>
  </cols>
  <sheetData>
    <row r="1" spans="1:34" ht="18.75" x14ac:dyDescent="0.25">
      <c r="V1" s="20"/>
    </row>
    <row r="2" spans="1:34" ht="18.75" x14ac:dyDescent="0.3">
      <c r="V2" s="21"/>
    </row>
    <row r="3" spans="1:34" ht="18.75" x14ac:dyDescent="0.3">
      <c r="V3" s="21"/>
    </row>
    <row r="4" spans="1:34" ht="18.75" x14ac:dyDescent="0.3">
      <c r="V4" s="21"/>
    </row>
    <row r="5" spans="1:34" ht="18.75" x14ac:dyDescent="0.25">
      <c r="A5" s="64" t="s">
        <v>40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45"/>
      <c r="V5" s="45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1:34" ht="18.75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45"/>
      <c r="V6" s="45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ht="18.75" x14ac:dyDescent="0.3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46"/>
      <c r="V7" s="46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1:34" x14ac:dyDescent="0.25">
      <c r="A8" s="2"/>
      <c r="B8" s="2"/>
      <c r="C8" s="2"/>
      <c r="D8" s="2"/>
      <c r="E8" s="12" t="s">
        <v>16</v>
      </c>
      <c r="F8" s="12"/>
      <c r="G8" s="12"/>
      <c r="H8" s="12"/>
      <c r="T8" s="14"/>
      <c r="U8" s="14"/>
    </row>
    <row r="9" spans="1:34" x14ac:dyDescent="0.25">
      <c r="A9" s="2"/>
      <c r="B9" s="2"/>
      <c r="C9" s="2"/>
      <c r="D9" s="2"/>
      <c r="E9" s="22" t="s">
        <v>4</v>
      </c>
      <c r="F9" s="22"/>
      <c r="G9" s="22"/>
      <c r="H9" s="22"/>
      <c r="T9" s="22"/>
      <c r="U9" s="22"/>
    </row>
    <row r="10" spans="1:34" x14ac:dyDescent="0.25">
      <c r="A10" s="2"/>
      <c r="B10" s="2"/>
      <c r="C10" s="2"/>
      <c r="D10" s="2"/>
      <c r="E10" s="5"/>
      <c r="F10" s="5"/>
      <c r="G10" s="5"/>
      <c r="H10" s="5"/>
      <c r="T10" s="14"/>
      <c r="U10" s="14"/>
    </row>
    <row r="11" spans="1:34" s="6" customFormat="1" x14ac:dyDescent="0.25">
      <c r="E11" s="12" t="s">
        <v>20</v>
      </c>
      <c r="F11" s="12"/>
      <c r="G11" s="12"/>
      <c r="H11" s="12"/>
      <c r="T11" s="9"/>
      <c r="U11" s="9"/>
    </row>
    <row r="12" spans="1:34" s="25" customFormat="1" x14ac:dyDescent="0.25">
      <c r="T12" s="26"/>
      <c r="U12" s="26"/>
    </row>
    <row r="13" spans="1:34" s="25" customFormat="1" x14ac:dyDescent="0.25">
      <c r="E13" s="12"/>
      <c r="F13" s="12"/>
      <c r="G13" s="12"/>
      <c r="H13" s="12"/>
      <c r="T13" s="26"/>
      <c r="U13" s="26"/>
    </row>
    <row r="14" spans="1:34" s="25" customFormat="1" x14ac:dyDescent="0.25">
      <c r="E14" s="12"/>
      <c r="F14" s="12"/>
      <c r="G14" s="12"/>
      <c r="H14" s="12"/>
      <c r="T14" s="26"/>
      <c r="U14" s="26"/>
    </row>
    <row r="15" spans="1:34" s="7" customForma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1:34" ht="15.75" customHeight="1" x14ac:dyDescent="0.25">
      <c r="A16" s="66" t="s">
        <v>10</v>
      </c>
      <c r="B16" s="66" t="s">
        <v>6</v>
      </c>
      <c r="C16" s="66" t="s">
        <v>5</v>
      </c>
      <c r="D16" s="66" t="s">
        <v>36</v>
      </c>
      <c r="E16" s="67" t="s">
        <v>9</v>
      </c>
      <c r="F16" s="61" t="s">
        <v>15</v>
      </c>
      <c r="G16" s="68" t="s">
        <v>14</v>
      </c>
      <c r="H16" s="69" t="s">
        <v>12</v>
      </c>
      <c r="I16" s="70" t="s">
        <v>2</v>
      </c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2"/>
      <c r="V16" s="60" t="s">
        <v>8</v>
      </c>
    </row>
    <row r="17" spans="1:22" s="17" customFormat="1" ht="78.75" x14ac:dyDescent="0.25">
      <c r="A17" s="62"/>
      <c r="B17" s="62"/>
      <c r="C17" s="62"/>
      <c r="D17" s="62"/>
      <c r="E17" s="67"/>
      <c r="F17" s="62"/>
      <c r="G17" s="62"/>
      <c r="H17" s="62"/>
      <c r="I17" s="44"/>
      <c r="J17" s="47"/>
      <c r="K17" s="47"/>
      <c r="L17" s="47"/>
      <c r="M17" s="47"/>
      <c r="N17" s="47"/>
      <c r="O17" s="44" t="s">
        <v>0</v>
      </c>
      <c r="P17" s="44" t="s">
        <v>7</v>
      </c>
      <c r="Q17" s="44" t="s">
        <v>1</v>
      </c>
      <c r="R17" s="44" t="s">
        <v>23</v>
      </c>
      <c r="S17" s="47" t="s">
        <v>25</v>
      </c>
      <c r="T17" s="28" t="s">
        <v>44</v>
      </c>
      <c r="U17" s="55" t="s">
        <v>26</v>
      </c>
      <c r="V17" s="60"/>
    </row>
    <row r="18" spans="1:22" s="8" customFormat="1" x14ac:dyDescent="0.25">
      <c r="A18" s="13">
        <v>1</v>
      </c>
      <c r="B18" s="13">
        <v>2</v>
      </c>
      <c r="C18" s="13">
        <v>3</v>
      </c>
      <c r="D18" s="13">
        <v>4</v>
      </c>
      <c r="E18" s="13">
        <v>5</v>
      </c>
      <c r="F18" s="13">
        <v>6</v>
      </c>
      <c r="G18" s="13">
        <v>7</v>
      </c>
      <c r="H18" s="13">
        <v>8</v>
      </c>
      <c r="I18" s="49" t="s">
        <v>27</v>
      </c>
      <c r="J18" s="49" t="s">
        <v>28</v>
      </c>
      <c r="K18" s="49" t="s">
        <v>29</v>
      </c>
      <c r="L18" s="49" t="s">
        <v>30</v>
      </c>
      <c r="M18" s="49" t="s">
        <v>31</v>
      </c>
      <c r="N18" s="49" t="s">
        <v>43</v>
      </c>
      <c r="O18" s="13">
        <v>10</v>
      </c>
      <c r="P18" s="13">
        <v>11</v>
      </c>
      <c r="Q18" s="13">
        <v>12</v>
      </c>
      <c r="R18" s="13">
        <v>13</v>
      </c>
      <c r="S18" s="13">
        <v>14</v>
      </c>
      <c r="T18" s="13">
        <v>15</v>
      </c>
      <c r="U18" s="13">
        <v>16</v>
      </c>
      <c r="V18" s="13">
        <v>17</v>
      </c>
    </row>
    <row r="19" spans="1:22" s="33" customFormat="1" ht="76.5" x14ac:dyDescent="0.25">
      <c r="A19" s="34" t="s">
        <v>17</v>
      </c>
      <c r="B19" s="39" t="str">
        <f>'[5]1'!$C$14</f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19" s="40" t="s">
        <v>48</v>
      </c>
      <c r="D19" s="35" t="s">
        <v>21</v>
      </c>
      <c r="E19" s="36" t="s">
        <v>19</v>
      </c>
      <c r="F19" s="37" t="s">
        <v>3</v>
      </c>
      <c r="G19" s="37" t="s">
        <v>18</v>
      </c>
      <c r="H19" s="37" t="s">
        <v>42</v>
      </c>
      <c r="I19" s="51">
        <f>J19</f>
        <v>107.3</v>
      </c>
      <c r="J19" s="52">
        <f>ROUND('[1]Дефл год Базовый Сайт'!$C$94,1)</f>
        <v>107.3</v>
      </c>
      <c r="K19" s="51">
        <f>ROUND('[2]ИПЦ Базовый Сайт'!$D$9,1)</f>
        <v>105.8</v>
      </c>
      <c r="L19" s="52">
        <f>ROUND('[1]Дефл год Базовый Сайт'!$D$94,1)</f>
        <v>105.1</v>
      </c>
      <c r="M19" s="52">
        <f>ROUND('[1]Дефл год Базовый Сайт'!$E$94,1)</f>
        <v>104.2</v>
      </c>
      <c r="N19" s="52">
        <f>ROUND('[1]Дефл год Базовый Сайт'!$F$94,1)</f>
        <v>104</v>
      </c>
      <c r="O19" s="41">
        <f>[3]свод!$T20</f>
        <v>14178</v>
      </c>
      <c r="P19" s="38" t="s">
        <v>22</v>
      </c>
      <c r="Q19" s="48"/>
      <c r="R19" s="48">
        <v>32933</v>
      </c>
      <c r="S19" s="53">
        <v>0.8</v>
      </c>
      <c r="T19" s="48">
        <f>(I19/J19)*(K19/L19)*M19/100*N19/100*R19*S19</f>
        <v>28741.226092879166</v>
      </c>
      <c r="U19" s="50">
        <f>O19*T19/1000</f>
        <v>407493.10354484082</v>
      </c>
      <c r="V19" s="39" t="str">
        <f>[4]прил1!$CB$35</f>
        <v>Корректировка количества и стоимости вследствии уточнения спецификации</v>
      </c>
    </row>
    <row r="20" spans="1:22" s="33" customFormat="1" ht="67.5" customHeight="1" x14ac:dyDescent="0.25">
      <c r="A20" s="42" t="str">
        <f>A19</f>
        <v>1.2.1.1</v>
      </c>
      <c r="B20" s="39" t="str">
        <f>B19</f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0" s="40" t="str">
        <f>C19</f>
        <v>K_15.01.0199</v>
      </c>
      <c r="D20" s="35" t="s">
        <v>34</v>
      </c>
      <c r="E20" s="36" t="s">
        <v>19</v>
      </c>
      <c r="F20" s="37" t="s">
        <v>3</v>
      </c>
      <c r="G20" s="37" t="s">
        <v>18</v>
      </c>
      <c r="H20" s="37" t="str">
        <f>H$19</f>
        <v>2027</v>
      </c>
      <c r="I20" s="51">
        <f>I$19</f>
        <v>107.3</v>
      </c>
      <c r="J20" s="51">
        <f t="shared" ref="J20:N20" si="0">J$19</f>
        <v>107.3</v>
      </c>
      <c r="K20" s="51">
        <f t="shared" si="0"/>
        <v>105.8</v>
      </c>
      <c r="L20" s="51">
        <f t="shared" si="0"/>
        <v>105.1</v>
      </c>
      <c r="M20" s="51">
        <f t="shared" si="0"/>
        <v>104.2</v>
      </c>
      <c r="N20" s="51">
        <f t="shared" si="0"/>
        <v>104</v>
      </c>
      <c r="O20" s="41">
        <f>[3]свод!$T21</f>
        <v>348</v>
      </c>
      <c r="P20" s="38" t="str">
        <f>P$19</f>
        <v>рублей за точку учета</v>
      </c>
      <c r="Q20" s="48"/>
      <c r="R20" s="48">
        <v>44031</v>
      </c>
      <c r="S20" s="54">
        <v>0.8</v>
      </c>
      <c r="T20" s="48">
        <f t="shared" ref="T20:T22" si="1">(I20/J20)*(K20/L20)*M20/100*N20/100*R20*S20</f>
        <v>38426.651871847767</v>
      </c>
      <c r="U20" s="50">
        <f t="shared" ref="U20:U24" si="2">O20*T20/1000</f>
        <v>13372.474851403022</v>
      </c>
      <c r="V20" s="39" t="str">
        <f>[4]прил1!$CB$35</f>
        <v>Корректировка количества и стоимости вследствии уточнения спецификации</v>
      </c>
    </row>
    <row r="21" spans="1:22" s="33" customFormat="1" ht="67.5" customHeight="1" x14ac:dyDescent="0.25">
      <c r="A21" s="42" t="str">
        <f t="shared" ref="A21:C24" si="3">A19</f>
        <v>1.2.1.1</v>
      </c>
      <c r="B21" s="39" t="str">
        <f t="shared" si="3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1" s="40" t="str">
        <f t="shared" si="3"/>
        <v>K_15.01.0199</v>
      </c>
      <c r="D21" s="35" t="s">
        <v>33</v>
      </c>
      <c r="E21" s="36" t="s">
        <v>19</v>
      </c>
      <c r="F21" s="37" t="s">
        <v>3</v>
      </c>
      <c r="G21" s="37" t="s">
        <v>18</v>
      </c>
      <c r="H21" s="37" t="str">
        <f t="shared" ref="H21:N24" si="4">H$19</f>
        <v>2027</v>
      </c>
      <c r="I21" s="51">
        <f t="shared" si="4"/>
        <v>107.3</v>
      </c>
      <c r="J21" s="51">
        <f t="shared" si="4"/>
        <v>107.3</v>
      </c>
      <c r="K21" s="51">
        <f t="shared" si="4"/>
        <v>105.8</v>
      </c>
      <c r="L21" s="51">
        <f t="shared" si="4"/>
        <v>105.1</v>
      </c>
      <c r="M21" s="51">
        <f t="shared" si="4"/>
        <v>104.2</v>
      </c>
      <c r="N21" s="51">
        <f t="shared" si="4"/>
        <v>104</v>
      </c>
      <c r="O21" s="41">
        <f>[3]свод!$T22</f>
        <v>1745</v>
      </c>
      <c r="P21" s="38" t="str">
        <f t="shared" ref="P21:P22" si="5">P$19</f>
        <v>рублей за точку учета</v>
      </c>
      <c r="Q21" s="48"/>
      <c r="R21" s="48">
        <v>51381</v>
      </c>
      <c r="S21" s="54">
        <v>1</v>
      </c>
      <c r="T21" s="48">
        <f t="shared" si="1"/>
        <v>56051.412636194109</v>
      </c>
      <c r="U21" s="50">
        <f t="shared" si="2"/>
        <v>97809.715050158731</v>
      </c>
      <c r="V21" s="39" t="str">
        <f>[4]прил1!$CB$35</f>
        <v>Корректировка количества и стоимости вследствии уточнения спецификации</v>
      </c>
    </row>
    <row r="22" spans="1:22" s="33" customFormat="1" ht="76.5" x14ac:dyDescent="0.25">
      <c r="A22" s="42" t="str">
        <f t="shared" si="3"/>
        <v>1.2.1.1</v>
      </c>
      <c r="B22" s="39" t="str">
        <f t="shared" si="3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2" s="40" t="str">
        <f t="shared" si="3"/>
        <v>K_15.01.0199</v>
      </c>
      <c r="D22" s="35" t="s">
        <v>35</v>
      </c>
      <c r="E22" s="36" t="s">
        <v>19</v>
      </c>
      <c r="F22" s="37" t="s">
        <v>3</v>
      </c>
      <c r="G22" s="37" t="s">
        <v>18</v>
      </c>
      <c r="H22" s="37" t="str">
        <f t="shared" si="4"/>
        <v>2027</v>
      </c>
      <c r="I22" s="51">
        <f t="shared" si="4"/>
        <v>107.3</v>
      </c>
      <c r="J22" s="51">
        <f t="shared" si="4"/>
        <v>107.3</v>
      </c>
      <c r="K22" s="51">
        <f t="shared" si="4"/>
        <v>105.8</v>
      </c>
      <c r="L22" s="51">
        <f t="shared" si="4"/>
        <v>105.1</v>
      </c>
      <c r="M22" s="51">
        <f t="shared" si="4"/>
        <v>104.2</v>
      </c>
      <c r="N22" s="51">
        <f t="shared" si="4"/>
        <v>104</v>
      </c>
      <c r="O22" s="41">
        <f>[3]свод!$T23</f>
        <v>152</v>
      </c>
      <c r="P22" s="38" t="str">
        <f t="shared" si="5"/>
        <v>рублей за точку учета</v>
      </c>
      <c r="Q22" s="48"/>
      <c r="R22" s="48">
        <f>R20</f>
        <v>44031</v>
      </c>
      <c r="S22" s="54">
        <v>1</v>
      </c>
      <c r="T22" s="48">
        <f t="shared" si="1"/>
        <v>48033.314839809711</v>
      </c>
      <c r="U22" s="50">
        <f t="shared" si="2"/>
        <v>7301.0638556510758</v>
      </c>
      <c r="V22" s="39" t="str">
        <f>[4]прил1!$CB$35</f>
        <v>Корректировка количества и стоимости вследствии уточнения спецификации</v>
      </c>
    </row>
    <row r="23" spans="1:22" s="33" customFormat="1" ht="76.5" x14ac:dyDescent="0.25">
      <c r="A23" s="42" t="str">
        <f t="shared" si="3"/>
        <v>1.2.1.1</v>
      </c>
      <c r="B23" s="39" t="str">
        <f t="shared" si="3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3" s="40" t="str">
        <f t="shared" si="3"/>
        <v>K_15.01.0199</v>
      </c>
      <c r="D23" s="35" t="s">
        <v>37</v>
      </c>
      <c r="E23" s="36" t="s">
        <v>19</v>
      </c>
      <c r="F23" s="37" t="s">
        <v>3</v>
      </c>
      <c r="G23" s="37" t="s">
        <v>18</v>
      </c>
      <c r="H23" s="37" t="str">
        <f t="shared" si="4"/>
        <v>2027</v>
      </c>
      <c r="I23" s="37" t="s">
        <v>3</v>
      </c>
      <c r="J23" s="37" t="s">
        <v>3</v>
      </c>
      <c r="K23" s="37" t="s">
        <v>3</v>
      </c>
      <c r="L23" s="37" t="s">
        <v>3</v>
      </c>
      <c r="M23" s="37" t="s">
        <v>3</v>
      </c>
      <c r="N23" s="37" t="s">
        <v>3</v>
      </c>
      <c r="O23" s="41">
        <f>[3]свод!$T24</f>
        <v>987</v>
      </c>
      <c r="P23" s="43" t="s">
        <v>39</v>
      </c>
      <c r="Q23" s="37" t="s">
        <v>3</v>
      </c>
      <c r="R23" s="48">
        <f>[3]свод!$U24</f>
        <v>74226.69594048</v>
      </c>
      <c r="S23" s="54">
        <v>1</v>
      </c>
      <c r="T23" s="53">
        <f>R23*S23</f>
        <v>74226.69594048</v>
      </c>
      <c r="U23" s="50">
        <f t="shared" si="2"/>
        <v>73261.748893253753</v>
      </c>
      <c r="V23" s="39" t="str">
        <f>[4]прил1!$CB$35</f>
        <v>Корректировка количества и стоимости вследствии уточнения спецификации</v>
      </c>
    </row>
    <row r="24" spans="1:22" s="33" customFormat="1" ht="76.5" x14ac:dyDescent="0.25">
      <c r="A24" s="42" t="str">
        <f t="shared" si="3"/>
        <v>1.2.1.1</v>
      </c>
      <c r="B24" s="39" t="str">
        <f t="shared" si="3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4" s="40" t="str">
        <f t="shared" si="3"/>
        <v>K_15.01.0199</v>
      </c>
      <c r="D24" s="35" t="s">
        <v>38</v>
      </c>
      <c r="E24" s="36" t="s">
        <v>19</v>
      </c>
      <c r="F24" s="37" t="s">
        <v>3</v>
      </c>
      <c r="G24" s="37" t="s">
        <v>18</v>
      </c>
      <c r="H24" s="37" t="str">
        <f t="shared" si="4"/>
        <v>2027</v>
      </c>
      <c r="I24" s="37" t="s">
        <v>3</v>
      </c>
      <c r="J24" s="37" t="s">
        <v>3</v>
      </c>
      <c r="K24" s="37" t="s">
        <v>3</v>
      </c>
      <c r="L24" s="37" t="s">
        <v>3</v>
      </c>
      <c r="M24" s="37" t="s">
        <v>3</v>
      </c>
      <c r="N24" s="37" t="s">
        <v>3</v>
      </c>
      <c r="O24" s="41">
        <f>[3]свод!$T25</f>
        <v>2261</v>
      </c>
      <c r="P24" s="43" t="s">
        <v>39</v>
      </c>
      <c r="Q24" s="37" t="s">
        <v>3</v>
      </c>
      <c r="R24" s="48">
        <f>[3]свод!$U25</f>
        <v>22174.322154720001</v>
      </c>
      <c r="S24" s="54">
        <v>1</v>
      </c>
      <c r="T24" s="53">
        <f>R24*S24</f>
        <v>22174.322154720001</v>
      </c>
      <c r="U24" s="50">
        <f t="shared" si="2"/>
        <v>50136.142391821923</v>
      </c>
      <c r="V24" s="39" t="str">
        <f>[4]прил1!$CB$35</f>
        <v>Корректировка количества и стоимости вследствии уточнения спецификации</v>
      </c>
    </row>
    <row r="25" spans="1:22" s="6" customFormat="1" ht="76.5" x14ac:dyDescent="0.25">
      <c r="A25" s="42" t="str">
        <f t="shared" ref="A25:C25" si="6">A24</f>
        <v>1.2.1.1</v>
      </c>
      <c r="B25" s="39" t="str">
        <f t="shared" si="6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5" s="40" t="str">
        <f t="shared" si="6"/>
        <v>K_15.01.0199</v>
      </c>
      <c r="D25" s="18" t="s">
        <v>11</v>
      </c>
      <c r="E25" s="1" t="s">
        <v>3</v>
      </c>
      <c r="F25" s="1" t="s">
        <v>3</v>
      </c>
      <c r="G25" s="1" t="s">
        <v>3</v>
      </c>
      <c r="H25" s="1" t="s">
        <v>3</v>
      </c>
      <c r="I25" s="1" t="s">
        <v>3</v>
      </c>
      <c r="J25" s="1" t="s">
        <v>3</v>
      </c>
      <c r="K25" s="1" t="s">
        <v>3</v>
      </c>
      <c r="L25" s="1" t="s">
        <v>3</v>
      </c>
      <c r="M25" s="1" t="s">
        <v>3</v>
      </c>
      <c r="N25" s="1" t="s">
        <v>3</v>
      </c>
      <c r="O25" s="57">
        <f>SUM(O19:O24)</f>
        <v>19671</v>
      </c>
      <c r="P25" s="1" t="s">
        <v>3</v>
      </c>
      <c r="Q25" s="1" t="s">
        <v>3</v>
      </c>
      <c r="R25" s="1" t="s">
        <v>3</v>
      </c>
      <c r="S25" s="1" t="s">
        <v>3</v>
      </c>
      <c r="T25" s="1" t="s">
        <v>3</v>
      </c>
      <c r="U25" s="56">
        <f>SUM(U19:U24)</f>
        <v>649374.2485871294</v>
      </c>
      <c r="V25" s="19" t="s">
        <v>3</v>
      </c>
    </row>
    <row r="26" spans="1:22" x14ac:dyDescent="0.25">
      <c r="A26" s="63"/>
      <c r="B26" s="63"/>
      <c r="C26" s="63"/>
      <c r="D26" s="63"/>
      <c r="E26" s="63"/>
      <c r="F26" s="63"/>
      <c r="G26" s="63"/>
      <c r="H26" s="63"/>
    </row>
    <row r="27" spans="1:22" s="30" customFormat="1" x14ac:dyDescent="0.25">
      <c r="A27" s="32" t="s">
        <v>13</v>
      </c>
      <c r="B27" s="58" t="s">
        <v>49</v>
      </c>
      <c r="C27" s="29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22" s="30" customFormat="1" x14ac:dyDescent="0.25">
      <c r="A28" s="29"/>
      <c r="B28" s="29"/>
      <c r="C28" s="29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</sheetData>
  <mergeCells count="14">
    <mergeCell ref="H16:H17"/>
    <mergeCell ref="I16:U16"/>
    <mergeCell ref="V16:V17"/>
    <mergeCell ref="A26:H26"/>
    <mergeCell ref="A5:T5"/>
    <mergeCell ref="A6:T6"/>
    <mergeCell ref="A7:T7"/>
    <mergeCell ref="A16:A17"/>
    <mergeCell ref="B16:B17"/>
    <mergeCell ref="C16:C17"/>
    <mergeCell ref="D16:D17"/>
    <mergeCell ref="E16:E17"/>
    <mergeCell ref="F16:F17"/>
    <mergeCell ref="G16:G17"/>
  </mergeCells>
  <pageMargins left="0.25" right="0.25" top="0.75" bottom="0.75" header="0.3" footer="0.3"/>
  <pageSetup paperSize="9" scale="28" fitToHeight="0" orientation="landscape" r:id="rId1"/>
  <headerFooter differentFirst="1">
    <oddHeader>&amp;C&amp;P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C8FEC-7882-4D4A-B0D9-DDCCB7D9A63B}">
  <sheetPr>
    <pageSetUpPr fitToPage="1"/>
  </sheetPr>
  <dimension ref="A1:AI28"/>
  <sheetViews>
    <sheetView zoomScale="90" zoomScaleNormal="90" zoomScaleSheetLayoutView="100" workbookViewId="0">
      <selection activeCell="AA22" sqref="AA22"/>
    </sheetView>
  </sheetViews>
  <sheetFormatPr defaultColWidth="9.140625" defaultRowHeight="15.75" x14ac:dyDescent="0.25"/>
  <cols>
    <col min="1" max="1" width="13.28515625" style="5" customWidth="1"/>
    <col min="2" max="2" width="37.28515625" style="5" customWidth="1"/>
    <col min="3" max="3" width="19.85546875" style="5" customWidth="1"/>
    <col min="4" max="4" width="46" style="4" customWidth="1"/>
    <col min="5" max="5" width="29.42578125" style="4" customWidth="1"/>
    <col min="6" max="6" width="22.85546875" style="4" customWidth="1"/>
    <col min="7" max="7" width="25.7109375" style="4" customWidth="1"/>
    <col min="8" max="8" width="25.42578125" style="4" customWidth="1"/>
    <col min="9" max="15" width="15.42578125" style="3" customWidth="1"/>
    <col min="16" max="16" width="14.42578125" style="3" customWidth="1"/>
    <col min="17" max="17" width="13.7109375" style="16" customWidth="1"/>
    <col min="18" max="18" width="14.85546875" style="16" customWidth="1"/>
    <col min="19" max="20" width="22.42578125" style="16" customWidth="1"/>
    <col min="21" max="21" width="35.85546875" style="16" customWidth="1"/>
    <col min="22" max="22" width="36.85546875" style="16" customWidth="1"/>
    <col min="23" max="23" width="27.7109375" style="2" customWidth="1"/>
    <col min="24" max="24" width="6" style="2" customWidth="1"/>
    <col min="25" max="16384" width="9.140625" style="2"/>
  </cols>
  <sheetData>
    <row r="1" spans="1:35" ht="18.75" x14ac:dyDescent="0.25">
      <c r="W1" s="20"/>
    </row>
    <row r="2" spans="1:35" ht="18.75" x14ac:dyDescent="0.3">
      <c r="W2" s="21"/>
    </row>
    <row r="3" spans="1:35" ht="18.75" x14ac:dyDescent="0.3">
      <c r="W3" s="21"/>
    </row>
    <row r="4" spans="1:35" ht="18.75" x14ac:dyDescent="0.3">
      <c r="W4" s="21"/>
    </row>
    <row r="5" spans="1:35" ht="18.75" x14ac:dyDescent="0.25">
      <c r="A5" s="64" t="s">
        <v>40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45"/>
      <c r="W5" s="45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</row>
    <row r="6" spans="1:35" ht="18.75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45"/>
      <c r="W6" s="45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35" ht="18.75" x14ac:dyDescent="0.3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46"/>
      <c r="W7" s="46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x14ac:dyDescent="0.25">
      <c r="A8" s="2"/>
      <c r="B8" s="2"/>
      <c r="C8" s="2"/>
      <c r="D8" s="2"/>
      <c r="E8" s="12" t="s">
        <v>16</v>
      </c>
      <c r="F8" s="12"/>
      <c r="G8" s="12"/>
      <c r="H8" s="12"/>
      <c r="U8" s="14"/>
      <c r="V8" s="14"/>
    </row>
    <row r="9" spans="1:35" x14ac:dyDescent="0.25">
      <c r="A9" s="2"/>
      <c r="B9" s="2"/>
      <c r="C9" s="2"/>
      <c r="D9" s="2"/>
      <c r="E9" s="22" t="s">
        <v>4</v>
      </c>
      <c r="F9" s="22"/>
      <c r="G9" s="22"/>
      <c r="H9" s="22"/>
      <c r="U9" s="22"/>
      <c r="V9" s="22"/>
    </row>
    <row r="10" spans="1:35" x14ac:dyDescent="0.25">
      <c r="A10" s="2"/>
      <c r="B10" s="2"/>
      <c r="C10" s="2"/>
      <c r="D10" s="2"/>
      <c r="E10" s="5"/>
      <c r="F10" s="5"/>
      <c r="G10" s="5"/>
      <c r="H10" s="5"/>
      <c r="U10" s="14"/>
      <c r="V10" s="14"/>
    </row>
    <row r="11" spans="1:35" s="6" customFormat="1" x14ac:dyDescent="0.25">
      <c r="E11" s="12" t="s">
        <v>20</v>
      </c>
      <c r="F11" s="12"/>
      <c r="G11" s="12"/>
      <c r="H11" s="12"/>
      <c r="U11" s="9"/>
      <c r="V11" s="9"/>
    </row>
    <row r="12" spans="1:35" s="25" customFormat="1" x14ac:dyDescent="0.25">
      <c r="U12" s="26"/>
      <c r="V12" s="26"/>
    </row>
    <row r="13" spans="1:35" s="25" customFormat="1" x14ac:dyDescent="0.25">
      <c r="E13" s="12"/>
      <c r="F13" s="12"/>
      <c r="G13" s="12"/>
      <c r="H13" s="12"/>
      <c r="U13" s="26"/>
      <c r="V13" s="26"/>
    </row>
    <row r="14" spans="1:35" s="25" customFormat="1" x14ac:dyDescent="0.25">
      <c r="E14" s="12"/>
      <c r="F14" s="12"/>
      <c r="G14" s="12"/>
      <c r="H14" s="12"/>
      <c r="U14" s="26"/>
      <c r="V14" s="26"/>
    </row>
    <row r="15" spans="1:35" s="7" customForma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</row>
    <row r="16" spans="1:35" ht="15.75" customHeight="1" x14ac:dyDescent="0.25">
      <c r="A16" s="66" t="s">
        <v>10</v>
      </c>
      <c r="B16" s="66" t="s">
        <v>6</v>
      </c>
      <c r="C16" s="66" t="s">
        <v>5</v>
      </c>
      <c r="D16" s="66" t="s">
        <v>36</v>
      </c>
      <c r="E16" s="67" t="s">
        <v>9</v>
      </c>
      <c r="F16" s="61" t="s">
        <v>15</v>
      </c>
      <c r="G16" s="68" t="s">
        <v>14</v>
      </c>
      <c r="H16" s="69" t="s">
        <v>12</v>
      </c>
      <c r="I16" s="70" t="s">
        <v>2</v>
      </c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2"/>
      <c r="W16" s="60" t="s">
        <v>8</v>
      </c>
    </row>
    <row r="17" spans="1:23" s="17" customFormat="1" ht="78.75" x14ac:dyDescent="0.25">
      <c r="A17" s="62"/>
      <c r="B17" s="62"/>
      <c r="C17" s="62"/>
      <c r="D17" s="62"/>
      <c r="E17" s="67"/>
      <c r="F17" s="62"/>
      <c r="G17" s="62"/>
      <c r="H17" s="62"/>
      <c r="I17" s="44"/>
      <c r="J17" s="47"/>
      <c r="K17" s="47"/>
      <c r="L17" s="47"/>
      <c r="M17" s="47"/>
      <c r="N17" s="47"/>
      <c r="O17" s="47"/>
      <c r="P17" s="44" t="s">
        <v>0</v>
      </c>
      <c r="Q17" s="44" t="s">
        <v>7</v>
      </c>
      <c r="R17" s="44" t="s">
        <v>1</v>
      </c>
      <c r="S17" s="44" t="s">
        <v>23</v>
      </c>
      <c r="T17" s="47" t="s">
        <v>25</v>
      </c>
      <c r="U17" s="28" t="s">
        <v>47</v>
      </c>
      <c r="V17" s="55" t="s">
        <v>26</v>
      </c>
      <c r="W17" s="60"/>
    </row>
    <row r="18" spans="1:23" s="8" customFormat="1" x14ac:dyDescent="0.25">
      <c r="A18" s="13">
        <v>1</v>
      </c>
      <c r="B18" s="13">
        <v>2</v>
      </c>
      <c r="C18" s="13">
        <v>3</v>
      </c>
      <c r="D18" s="13">
        <v>4</v>
      </c>
      <c r="E18" s="13">
        <v>5</v>
      </c>
      <c r="F18" s="13">
        <v>6</v>
      </c>
      <c r="G18" s="13">
        <v>7</v>
      </c>
      <c r="H18" s="13">
        <v>8</v>
      </c>
      <c r="I18" s="49" t="s">
        <v>27</v>
      </c>
      <c r="J18" s="49" t="s">
        <v>28</v>
      </c>
      <c r="K18" s="49" t="s">
        <v>29</v>
      </c>
      <c r="L18" s="49" t="s">
        <v>30</v>
      </c>
      <c r="M18" s="49" t="s">
        <v>31</v>
      </c>
      <c r="N18" s="49" t="s">
        <v>43</v>
      </c>
      <c r="O18" s="59" t="s">
        <v>45</v>
      </c>
      <c r="P18" s="13">
        <v>10</v>
      </c>
      <c r="Q18" s="13">
        <v>11</v>
      </c>
      <c r="R18" s="13">
        <v>12</v>
      </c>
      <c r="S18" s="13">
        <v>13</v>
      </c>
      <c r="T18" s="13">
        <v>14</v>
      </c>
      <c r="U18" s="13">
        <v>15</v>
      </c>
      <c r="V18" s="13">
        <v>16</v>
      </c>
      <c r="W18" s="13">
        <v>17</v>
      </c>
    </row>
    <row r="19" spans="1:23" s="33" customFormat="1" ht="76.5" x14ac:dyDescent="0.25">
      <c r="A19" s="34" t="s">
        <v>17</v>
      </c>
      <c r="B19" s="39" t="str">
        <f>'[5]1'!$C$14</f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19" s="40" t="s">
        <v>48</v>
      </c>
      <c r="D19" s="35" t="s">
        <v>21</v>
      </c>
      <c r="E19" s="36" t="s">
        <v>19</v>
      </c>
      <c r="F19" s="37" t="s">
        <v>3</v>
      </c>
      <c r="G19" s="37" t="s">
        <v>18</v>
      </c>
      <c r="H19" s="37" t="s">
        <v>46</v>
      </c>
      <c r="I19" s="51">
        <f>J19</f>
        <v>107.3</v>
      </c>
      <c r="J19" s="52">
        <f>ROUND('[1]Дефл год Базовый Сайт'!$C$94,1)</f>
        <v>107.3</v>
      </c>
      <c r="K19" s="51">
        <f>ROUND('[2]ИПЦ Базовый Сайт'!$D$9,1)</f>
        <v>105.8</v>
      </c>
      <c r="L19" s="52">
        <f>ROUND('[1]Дефл год Базовый Сайт'!$D$94,1)</f>
        <v>105.1</v>
      </c>
      <c r="M19" s="52">
        <f>ROUND('[1]Дефл год Базовый Сайт'!$E$94,1)</f>
        <v>104.2</v>
      </c>
      <c r="N19" s="52">
        <f>ROUND('[1]Дефл год Базовый Сайт'!$F$94,1)</f>
        <v>104</v>
      </c>
      <c r="O19" s="51">
        <f>N19</f>
        <v>104</v>
      </c>
      <c r="P19" s="41">
        <f>[3]свод!$Z20</f>
        <v>20973</v>
      </c>
      <c r="Q19" s="38" t="s">
        <v>22</v>
      </c>
      <c r="R19" s="38"/>
      <c r="S19" s="48">
        <v>32933</v>
      </c>
      <c r="T19" s="53">
        <v>0.8</v>
      </c>
      <c r="U19" s="48">
        <f>(I19/J19)*(K19/L19)*M19/100*N19/100*S19*T19</f>
        <v>28741.226092879166</v>
      </c>
      <c r="V19" s="50">
        <f>P19*U19/1000</f>
        <v>602789.73484595481</v>
      </c>
      <c r="W19" s="39" t="str">
        <f>[4]прил1!$CB$35</f>
        <v>Корректировка количества и стоимости вследствии уточнения спецификации</v>
      </c>
    </row>
    <row r="20" spans="1:23" s="33" customFormat="1" ht="67.5" customHeight="1" x14ac:dyDescent="0.25">
      <c r="A20" s="42" t="str">
        <f>A19</f>
        <v>1.2.1.1</v>
      </c>
      <c r="B20" s="39" t="str">
        <f>B19</f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0" s="40" t="str">
        <f>C19</f>
        <v>K_15.01.0199</v>
      </c>
      <c r="D20" s="35" t="s">
        <v>34</v>
      </c>
      <c r="E20" s="36" t="s">
        <v>19</v>
      </c>
      <c r="F20" s="37" t="s">
        <v>3</v>
      </c>
      <c r="G20" s="37" t="s">
        <v>18</v>
      </c>
      <c r="H20" s="37" t="str">
        <f>H$19</f>
        <v>2028</v>
      </c>
      <c r="I20" s="51">
        <f>I$19</f>
        <v>107.3</v>
      </c>
      <c r="J20" s="51">
        <f t="shared" ref="J20:O20" si="0">J$19</f>
        <v>107.3</v>
      </c>
      <c r="K20" s="51">
        <f t="shared" si="0"/>
        <v>105.8</v>
      </c>
      <c r="L20" s="51">
        <f t="shared" si="0"/>
        <v>105.1</v>
      </c>
      <c r="M20" s="51">
        <f t="shared" si="0"/>
        <v>104.2</v>
      </c>
      <c r="N20" s="51">
        <f t="shared" si="0"/>
        <v>104</v>
      </c>
      <c r="O20" s="51">
        <f t="shared" si="0"/>
        <v>104</v>
      </c>
      <c r="P20" s="41">
        <f>[3]свод!$Z21</f>
        <v>523</v>
      </c>
      <c r="Q20" s="38" t="s">
        <v>22</v>
      </c>
      <c r="R20" s="38"/>
      <c r="S20" s="48">
        <v>44031</v>
      </c>
      <c r="T20" s="54">
        <v>0.8</v>
      </c>
      <c r="U20" s="48">
        <f t="shared" ref="U20:U22" si="1">(I20/J20)*(K20/L20)*M20/100*N20/100*S20*T20</f>
        <v>38426.651871847767</v>
      </c>
      <c r="V20" s="50">
        <f t="shared" ref="V20:V24" si="2">P20*U20/1000</f>
        <v>20097.138928976383</v>
      </c>
      <c r="W20" s="39" t="str">
        <f>[4]прил1!$CB$35</f>
        <v>Корректировка количества и стоимости вследствии уточнения спецификации</v>
      </c>
    </row>
    <row r="21" spans="1:23" s="33" customFormat="1" ht="67.5" customHeight="1" x14ac:dyDescent="0.25">
      <c r="A21" s="42" t="str">
        <f t="shared" ref="A21:C24" si="3">A19</f>
        <v>1.2.1.1</v>
      </c>
      <c r="B21" s="39" t="str">
        <f t="shared" si="3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1" s="40" t="str">
        <f t="shared" si="3"/>
        <v>K_15.01.0199</v>
      </c>
      <c r="D21" s="35" t="s">
        <v>33</v>
      </c>
      <c r="E21" s="36" t="s">
        <v>19</v>
      </c>
      <c r="F21" s="37" t="s">
        <v>3</v>
      </c>
      <c r="G21" s="37" t="s">
        <v>18</v>
      </c>
      <c r="H21" s="37" t="str">
        <f t="shared" ref="H21:O24" si="4">H$19</f>
        <v>2028</v>
      </c>
      <c r="I21" s="51">
        <f t="shared" si="4"/>
        <v>107.3</v>
      </c>
      <c r="J21" s="51">
        <f t="shared" si="4"/>
        <v>107.3</v>
      </c>
      <c r="K21" s="51">
        <f t="shared" si="4"/>
        <v>105.8</v>
      </c>
      <c r="L21" s="51">
        <f t="shared" si="4"/>
        <v>105.1</v>
      </c>
      <c r="M21" s="51">
        <f t="shared" si="4"/>
        <v>104.2</v>
      </c>
      <c r="N21" s="51">
        <f t="shared" si="4"/>
        <v>104</v>
      </c>
      <c r="O21" s="51">
        <f t="shared" si="4"/>
        <v>104</v>
      </c>
      <c r="P21" s="41">
        <f>[3]свод!$Z22</f>
        <v>2361</v>
      </c>
      <c r="Q21" s="38" t="s">
        <v>22</v>
      </c>
      <c r="R21" s="38"/>
      <c r="S21" s="48">
        <v>51381</v>
      </c>
      <c r="T21" s="54">
        <v>1</v>
      </c>
      <c r="U21" s="48">
        <f t="shared" si="1"/>
        <v>56051.412636194109</v>
      </c>
      <c r="V21" s="50">
        <f t="shared" si="2"/>
        <v>132337.38523405429</v>
      </c>
      <c r="W21" s="39" t="str">
        <f>[4]прил1!$CB$35</f>
        <v>Корректировка количества и стоимости вследствии уточнения спецификации</v>
      </c>
    </row>
    <row r="22" spans="1:23" s="33" customFormat="1" ht="76.5" x14ac:dyDescent="0.25">
      <c r="A22" s="42" t="str">
        <f t="shared" si="3"/>
        <v>1.2.1.1</v>
      </c>
      <c r="B22" s="39" t="str">
        <f t="shared" si="3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2" s="40" t="str">
        <f t="shared" si="3"/>
        <v>K_15.01.0199</v>
      </c>
      <c r="D22" s="35" t="s">
        <v>35</v>
      </c>
      <c r="E22" s="36" t="s">
        <v>19</v>
      </c>
      <c r="F22" s="37" t="s">
        <v>3</v>
      </c>
      <c r="G22" s="37" t="s">
        <v>18</v>
      </c>
      <c r="H22" s="37" t="str">
        <f t="shared" si="4"/>
        <v>2028</v>
      </c>
      <c r="I22" s="51">
        <f t="shared" si="4"/>
        <v>107.3</v>
      </c>
      <c r="J22" s="51">
        <f t="shared" si="4"/>
        <v>107.3</v>
      </c>
      <c r="K22" s="51">
        <f t="shared" si="4"/>
        <v>105.8</v>
      </c>
      <c r="L22" s="51">
        <f t="shared" si="4"/>
        <v>105.1</v>
      </c>
      <c r="M22" s="51">
        <f t="shared" si="4"/>
        <v>104.2</v>
      </c>
      <c r="N22" s="51">
        <f t="shared" si="4"/>
        <v>104</v>
      </c>
      <c r="O22" s="51">
        <f t="shared" si="4"/>
        <v>104</v>
      </c>
      <c r="P22" s="41">
        <f>[3]свод!$Z23</f>
        <v>214</v>
      </c>
      <c r="Q22" s="38" t="s">
        <v>22</v>
      </c>
      <c r="R22" s="38"/>
      <c r="S22" s="48">
        <f>S20</f>
        <v>44031</v>
      </c>
      <c r="T22" s="54">
        <v>1</v>
      </c>
      <c r="U22" s="48">
        <f t="shared" si="1"/>
        <v>48033.314839809711</v>
      </c>
      <c r="V22" s="50">
        <f t="shared" si="2"/>
        <v>10279.12937571928</v>
      </c>
      <c r="W22" s="39" t="str">
        <f>[4]прил1!$CB$35</f>
        <v>Корректировка количества и стоимости вследствии уточнения спецификации</v>
      </c>
    </row>
    <row r="23" spans="1:23" s="33" customFormat="1" ht="76.5" x14ac:dyDescent="0.25">
      <c r="A23" s="42" t="str">
        <f t="shared" si="3"/>
        <v>1.2.1.1</v>
      </c>
      <c r="B23" s="39" t="str">
        <f t="shared" si="3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3" s="40" t="str">
        <f t="shared" si="3"/>
        <v>K_15.01.0199</v>
      </c>
      <c r="D23" s="35" t="s">
        <v>37</v>
      </c>
      <c r="E23" s="36" t="s">
        <v>19</v>
      </c>
      <c r="F23" s="37" t="s">
        <v>3</v>
      </c>
      <c r="G23" s="37" t="s">
        <v>18</v>
      </c>
      <c r="H23" s="37" t="str">
        <f t="shared" si="4"/>
        <v>2028</v>
      </c>
      <c r="I23" s="37" t="s">
        <v>3</v>
      </c>
      <c r="J23" s="37" t="s">
        <v>3</v>
      </c>
      <c r="K23" s="37" t="s">
        <v>3</v>
      </c>
      <c r="L23" s="37" t="s">
        <v>3</v>
      </c>
      <c r="M23" s="37" t="s">
        <v>3</v>
      </c>
      <c r="N23" s="37" t="s">
        <v>3</v>
      </c>
      <c r="O23" s="37" t="s">
        <v>3</v>
      </c>
      <c r="P23" s="41">
        <f>[3]свод!$Z24</f>
        <v>250</v>
      </c>
      <c r="Q23" s="43" t="s">
        <v>39</v>
      </c>
      <c r="R23" s="37" t="s">
        <v>3</v>
      </c>
      <c r="S23" s="48">
        <f>[3]свод!$AA24</f>
        <v>74722.116800858101</v>
      </c>
      <c r="T23" s="54">
        <v>1</v>
      </c>
      <c r="U23" s="53">
        <f>S23*T23</f>
        <v>74722.116800858101</v>
      </c>
      <c r="V23" s="50">
        <f t="shared" si="2"/>
        <v>18680.529200214525</v>
      </c>
      <c r="W23" s="39" t="str">
        <f>[4]прил1!$CB$35</f>
        <v>Корректировка количества и стоимости вследствии уточнения спецификации</v>
      </c>
    </row>
    <row r="24" spans="1:23" s="33" customFormat="1" ht="76.5" x14ac:dyDescent="0.25">
      <c r="A24" s="42" t="str">
        <f t="shared" si="3"/>
        <v>1.2.1.1</v>
      </c>
      <c r="B24" s="39" t="str">
        <f t="shared" si="3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4" s="40" t="str">
        <f t="shared" si="3"/>
        <v>K_15.01.0199</v>
      </c>
      <c r="D24" s="35" t="s">
        <v>38</v>
      </c>
      <c r="E24" s="36" t="s">
        <v>19</v>
      </c>
      <c r="F24" s="37" t="s">
        <v>3</v>
      </c>
      <c r="G24" s="37" t="s">
        <v>18</v>
      </c>
      <c r="H24" s="37" t="str">
        <f t="shared" si="4"/>
        <v>2028</v>
      </c>
      <c r="I24" s="37" t="s">
        <v>3</v>
      </c>
      <c r="J24" s="37" t="s">
        <v>3</v>
      </c>
      <c r="K24" s="37" t="s">
        <v>3</v>
      </c>
      <c r="L24" s="37" t="s">
        <v>3</v>
      </c>
      <c r="M24" s="37" t="s">
        <v>3</v>
      </c>
      <c r="N24" s="37" t="s">
        <v>3</v>
      </c>
      <c r="O24" s="37" t="s">
        <v>3</v>
      </c>
      <c r="P24" s="41">
        <f>[3]свод!$Z25</f>
        <v>1400</v>
      </c>
      <c r="Q24" s="43" t="s">
        <v>39</v>
      </c>
      <c r="R24" s="37" t="s">
        <v>3</v>
      </c>
      <c r="S24" s="48">
        <f>[3]свод!$AA25</f>
        <v>22360.263111321685</v>
      </c>
      <c r="T24" s="54">
        <v>1</v>
      </c>
      <c r="U24" s="53">
        <f>S24*T24</f>
        <v>22360.263111321685</v>
      </c>
      <c r="V24" s="50">
        <f t="shared" si="2"/>
        <v>31304.368355850358</v>
      </c>
      <c r="W24" s="39" t="str">
        <f>[4]прил1!$CB$35</f>
        <v>Корректировка количества и стоимости вследствии уточнения спецификации</v>
      </c>
    </row>
    <row r="25" spans="1:23" s="6" customFormat="1" ht="76.5" x14ac:dyDescent="0.25">
      <c r="A25" s="42" t="str">
        <f t="shared" ref="A25:C25" si="5">A24</f>
        <v>1.2.1.1</v>
      </c>
      <c r="B25" s="39" t="str">
        <f t="shared" si="5"/>
        <v>Оснащение потребителей электрической энергии в многоквартирных домах Ленинградской области интеллектуальными приборами учёта в 2025 году  21 140 шт.; в 2026 году - 19 930 шт.; в 2027 году - 19 671 шт.; в 2028 году 25 721 шт.</v>
      </c>
      <c r="C25" s="40" t="str">
        <f t="shared" si="5"/>
        <v>K_15.01.0199</v>
      </c>
      <c r="D25" s="18" t="s">
        <v>11</v>
      </c>
      <c r="E25" s="1" t="s">
        <v>3</v>
      </c>
      <c r="F25" s="1" t="s">
        <v>3</v>
      </c>
      <c r="G25" s="1" t="s">
        <v>3</v>
      </c>
      <c r="H25" s="1" t="s">
        <v>3</v>
      </c>
      <c r="I25" s="1" t="s">
        <v>3</v>
      </c>
      <c r="J25" s="1" t="s">
        <v>3</v>
      </c>
      <c r="K25" s="1" t="s">
        <v>3</v>
      </c>
      <c r="L25" s="1" t="s">
        <v>3</v>
      </c>
      <c r="M25" s="1" t="s">
        <v>3</v>
      </c>
      <c r="N25" s="1" t="s">
        <v>3</v>
      </c>
      <c r="O25" s="1" t="s">
        <v>3</v>
      </c>
      <c r="P25" s="57">
        <f>SUM(P19:P24)</f>
        <v>25721</v>
      </c>
      <c r="Q25" s="1" t="s">
        <v>3</v>
      </c>
      <c r="R25" s="1" t="s">
        <v>3</v>
      </c>
      <c r="S25" s="1" t="s">
        <v>3</v>
      </c>
      <c r="T25" s="1" t="s">
        <v>3</v>
      </c>
      <c r="U25" s="1" t="s">
        <v>3</v>
      </c>
      <c r="V25" s="56">
        <f>SUM(V19:V24)</f>
        <v>815488.28594076959</v>
      </c>
      <c r="W25" s="19" t="s">
        <v>3</v>
      </c>
    </row>
    <row r="26" spans="1:23" x14ac:dyDescent="0.25">
      <c r="A26" s="63"/>
      <c r="B26" s="63"/>
      <c r="C26" s="63"/>
      <c r="D26" s="63"/>
      <c r="E26" s="63"/>
      <c r="F26" s="63"/>
      <c r="G26" s="63"/>
      <c r="H26" s="63"/>
    </row>
    <row r="27" spans="1:23" s="30" customFormat="1" x14ac:dyDescent="0.25">
      <c r="A27" s="32" t="s">
        <v>13</v>
      </c>
      <c r="B27" s="58" t="s">
        <v>49</v>
      </c>
      <c r="C27" s="29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</row>
    <row r="28" spans="1:23" s="30" customFormat="1" x14ac:dyDescent="0.25">
      <c r="A28" s="29"/>
      <c r="B28" s="29"/>
      <c r="C28" s="29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</row>
  </sheetData>
  <mergeCells count="14">
    <mergeCell ref="H16:H17"/>
    <mergeCell ref="I16:V16"/>
    <mergeCell ref="W16:W17"/>
    <mergeCell ref="A26:H26"/>
    <mergeCell ref="A5:U5"/>
    <mergeCell ref="A6:U6"/>
    <mergeCell ref="A7:U7"/>
    <mergeCell ref="A16:A17"/>
    <mergeCell ref="B16:B17"/>
    <mergeCell ref="C16:C17"/>
    <mergeCell ref="D16:D17"/>
    <mergeCell ref="E16:E17"/>
    <mergeCell ref="F16:F17"/>
    <mergeCell ref="G16:G17"/>
  </mergeCells>
  <pageMargins left="0.25" right="0.25" top="0.75" bottom="0.75" header="0.3" footer="0.3"/>
  <pageSetup paperSize="9" scale="27" fitToHeight="0" orientation="landscape" r:id="rId1"/>
  <headerFooter differentFirst="1">
    <oddHeader>&amp;C&amp;P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2025</vt:lpstr>
      <vt:lpstr>2026</vt:lpstr>
      <vt:lpstr>2027</vt:lpstr>
      <vt:lpstr>2028</vt:lpstr>
      <vt:lpstr>'2025'!Заголовки_для_печати</vt:lpstr>
      <vt:lpstr>'2026'!Заголовки_для_печати</vt:lpstr>
      <vt:lpstr>'2027'!Заголовки_для_печати</vt:lpstr>
      <vt:lpstr>'2028'!Заголовки_для_печати</vt:lpstr>
      <vt:lpstr>'2025'!Область_печати</vt:lpstr>
      <vt:lpstr>'2026'!Область_печати</vt:lpstr>
      <vt:lpstr>'2027'!Область_печати</vt:lpstr>
      <vt:lpstr>'2028'!Область_печати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автор</cp:lastModifiedBy>
  <cp:lastPrinted>2022-02-04T17:27:26Z</cp:lastPrinted>
  <dcterms:created xsi:type="dcterms:W3CDTF">2018-08-07T02:20:41Z</dcterms:created>
  <dcterms:modified xsi:type="dcterms:W3CDTF">2025-04-08T16:35:38Z</dcterms:modified>
</cp:coreProperties>
</file>